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carlo\Documents\Supply Chain Solutions\Calendario 2020\"/>
    </mc:Choice>
  </mc:AlternateContent>
  <xr:revisionPtr revIDLastSave="0" documentId="13_ncr:1_{D284577F-9335-4D75-8D5B-DC54537C9C52}" xr6:coauthVersionLast="45" xr6:coauthVersionMax="45" xr10:uidLastSave="{00000000-0000-0000-0000-000000000000}"/>
  <bookViews>
    <workbookView xWindow="-20610" yWindow="-120" windowWidth="20730" windowHeight="11160" xr2:uid="{B730556D-5D37-4D44-8814-09BF4D224D72}"/>
  </bookViews>
  <sheets>
    <sheet name="Calendario Online 2020" sheetId="1" r:id="rId1"/>
  </sheets>
  <definedNames>
    <definedName name="_xlnm.Print_Area" localSheetId="0">'Calendario Online 2020'!$B$4:$I$184</definedName>
    <definedName name="Calendario10Año">'Calendario Online 2020'!$B$143</definedName>
    <definedName name="Calendario10Mes">'Calendario Online 2020'!$C$143</definedName>
    <definedName name="Calendario10MesOpción">MATCH(Calendario10Mes,Meses,0)</definedName>
    <definedName name="Calendario11Año">'Calendario Online 2020'!$B$157</definedName>
    <definedName name="Calendario11Mes">'Calendario Online 2020'!$C$157</definedName>
    <definedName name="Calendario11MesOpción">MATCH(Calendario11Mes,Meses,0)</definedName>
    <definedName name="Calendario12Año">'Calendario Online 2020'!$B$171</definedName>
    <definedName name="Calendario12Mes">'Calendario Online 2020'!$C$171</definedName>
    <definedName name="Calendario12MesOpción">MATCH(Calendario12Mes,Meses,0)</definedName>
    <definedName name="Calendario1Año">'Calendario Online 2020'!$B$4</definedName>
    <definedName name="Calendario1Mes">'Calendario Online 2020'!$C$4</definedName>
    <definedName name="Calendario1MesOpción">MATCH(Calendario1Mes,Meses,0)</definedName>
    <definedName name="Calendario2Año">'Calendario Online 2020'!$B$18</definedName>
    <definedName name="Calendario2Mes">'Calendario Online 2020'!$C$18</definedName>
    <definedName name="Calendario2MesOpción">MATCH(Calendario2Mes,Meses,0)</definedName>
    <definedName name="Calendario3Año">'Calendario Online 2020'!$B$32</definedName>
    <definedName name="Calendario3Mes">'Calendario Online 2020'!$C$32</definedName>
    <definedName name="Calendario3MesOpción">MATCH(Calendario3Mes,Meses,0)</definedName>
    <definedName name="Calendario4Año">'Calendario Online 2020'!$B$46</definedName>
    <definedName name="Calendario4Mes">'Calendario Online 2020'!$C$46</definedName>
    <definedName name="Calendario4MesOpción">MATCH(Calendario4Mes,Meses,0)</definedName>
    <definedName name="Calendario5Año">'Calendario Online 2020'!$B$64</definedName>
    <definedName name="Calendario5Mes">'Calendario Online 2020'!$C$64</definedName>
    <definedName name="Calendario5MesOpción">MATCH(Calendario5Mes,Meses,0)</definedName>
    <definedName name="Calendario6Año">'Calendario Online 2020'!$B$85</definedName>
    <definedName name="Calendario6Mes">'Calendario Online 2020'!$C$85</definedName>
    <definedName name="Calendario6MesOpción">MATCH(Calendario6Mes,Meses,0)</definedName>
    <definedName name="Calendario7Año">'Calendario Online 2020'!$B$101</definedName>
    <definedName name="Calendario7Mes">'Calendario Online 2020'!$C$101</definedName>
    <definedName name="Calendario7MesOpción">MATCH(Calendario7Mes,Meses,0)</definedName>
    <definedName name="Calendario8Año">'Calendario Online 2020'!$B$115</definedName>
    <definedName name="Calendario8Mes">'Calendario Online 2020'!$C$115</definedName>
    <definedName name="Calendario8MesOpción">MATCH(Calendario8Mes,Meses,0)</definedName>
    <definedName name="Calendario9Año">'Calendario Online 2020'!$B$129</definedName>
    <definedName name="Calendario9Mes">'Calendario Online 2020'!$C$129</definedName>
    <definedName name="Calendario9MesOpción">MATCH(Calendario9Mes,Meses,0)</definedName>
    <definedName name="DíaDeLaSemanaOpción">MATCH(InicioDeSemana,DíasDeLaSemana,0)+10</definedName>
    <definedName name="Días">{0,1,2,3,4,5,6}</definedName>
    <definedName name="DíasDeLaSemana">{"LUNES","MARTES","MIÉRCOLES","JUEVES","VIERNES","SÁBADO","DOMINGO"}</definedName>
    <definedName name="InicioDeSemana">'Calendario Online 2020'!$B$5</definedName>
    <definedName name="Meses">{"Enero","Febrero","Marzo","Abril","Mayo","Junio","Julio","Agosto","Septiembre","Octubre","Noviembre","Diciembre"}</definedName>
    <definedName name="ValorDeInicioDeSemana">IF(InicioDeSemana="LUNES",2,1)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1" l="1"/>
  <c r="B18" i="1"/>
  <c r="B16" i="1" a="1"/>
  <c r="C16" i="1" s="1"/>
  <c r="B14" i="1" a="1"/>
  <c r="H14" i="1" s="1"/>
  <c r="B12" i="1" a="1"/>
  <c r="H12" i="1" s="1"/>
  <c r="B10" i="1" a="1"/>
  <c r="H10" i="1" s="1"/>
  <c r="B8" i="1" a="1"/>
  <c r="H8" i="1" s="1"/>
  <c r="B6" i="1" a="1"/>
  <c r="H6" i="1" s="1"/>
  <c r="H5" i="1" s="1"/>
  <c r="B20" i="1" l="1" a="1"/>
  <c r="F20" i="1" s="1"/>
  <c r="F19" i="1" s="1"/>
  <c r="E14" i="1"/>
  <c r="B6" i="1"/>
  <c r="B8" i="1"/>
  <c r="B10" i="1"/>
  <c r="F12" i="1"/>
  <c r="B24" i="1" a="1"/>
  <c r="B28" i="1" a="1"/>
  <c r="B32" i="1"/>
  <c r="E6" i="1"/>
  <c r="E5" i="1" s="1"/>
  <c r="E10" i="1"/>
  <c r="F6" i="1"/>
  <c r="F5" i="1" s="1"/>
  <c r="F8" i="1"/>
  <c r="F10" i="1"/>
  <c r="B12" i="1"/>
  <c r="B14" i="1"/>
  <c r="F14" i="1"/>
  <c r="B16" i="1"/>
  <c r="C6" i="1"/>
  <c r="C5" i="1" s="1"/>
  <c r="G6" i="1"/>
  <c r="G5" i="1" s="1"/>
  <c r="C8" i="1"/>
  <c r="G8" i="1"/>
  <c r="C10" i="1"/>
  <c r="G10" i="1"/>
  <c r="C12" i="1"/>
  <c r="G12" i="1"/>
  <c r="C14" i="1"/>
  <c r="G14" i="1"/>
  <c r="C32" i="1"/>
  <c r="E8" i="1"/>
  <c r="E12" i="1"/>
  <c r="D6" i="1"/>
  <c r="D5" i="1" s="1"/>
  <c r="D8" i="1"/>
  <c r="D10" i="1"/>
  <c r="D12" i="1"/>
  <c r="D14" i="1"/>
  <c r="B22" i="1" a="1"/>
  <c r="B26" i="1" a="1"/>
  <c r="B30" i="1" a="1"/>
  <c r="H20" i="1" l="1"/>
  <c r="H19" i="1" s="1"/>
  <c r="B20" i="1"/>
  <c r="B19" i="1" s="1"/>
  <c r="D20" i="1"/>
  <c r="D19" i="1" s="1"/>
  <c r="G20" i="1"/>
  <c r="G19" i="1" s="1"/>
  <c r="E20" i="1"/>
  <c r="E19" i="1" s="1"/>
  <c r="C20" i="1"/>
  <c r="C19" i="1" s="1"/>
  <c r="F22" i="1"/>
  <c r="B22" i="1"/>
  <c r="H22" i="1"/>
  <c r="C22" i="1"/>
  <c r="G22" i="1"/>
  <c r="E22" i="1"/>
  <c r="D22" i="1"/>
  <c r="F24" i="1"/>
  <c r="B24" i="1"/>
  <c r="E24" i="1"/>
  <c r="D24" i="1"/>
  <c r="H24" i="1"/>
  <c r="C24" i="1"/>
  <c r="G24" i="1"/>
  <c r="F26" i="1"/>
  <c r="B26" i="1"/>
  <c r="H26" i="1"/>
  <c r="C26" i="1"/>
  <c r="G26" i="1"/>
  <c r="E26" i="1"/>
  <c r="D26" i="1"/>
  <c r="B46" i="1"/>
  <c r="B42" i="1" a="1"/>
  <c r="B38" i="1" a="1"/>
  <c r="B34" i="1" a="1"/>
  <c r="B44" i="1" a="1"/>
  <c r="B40" i="1" a="1"/>
  <c r="B36" i="1" a="1"/>
  <c r="C46" i="1"/>
  <c r="F28" i="1"/>
  <c r="B28" i="1"/>
  <c r="E28" i="1"/>
  <c r="D28" i="1"/>
  <c r="H28" i="1"/>
  <c r="C28" i="1"/>
  <c r="G28" i="1"/>
  <c r="B30" i="1"/>
  <c r="C30" i="1"/>
  <c r="F36" i="1" l="1"/>
  <c r="B36" i="1"/>
  <c r="D36" i="1"/>
  <c r="H36" i="1"/>
  <c r="C36" i="1"/>
  <c r="G36" i="1"/>
  <c r="E36" i="1"/>
  <c r="F38" i="1"/>
  <c r="B38" i="1"/>
  <c r="G38" i="1"/>
  <c r="E38" i="1"/>
  <c r="D38" i="1"/>
  <c r="H38" i="1"/>
  <c r="C38" i="1"/>
  <c r="F40" i="1"/>
  <c r="B40" i="1"/>
  <c r="D40" i="1"/>
  <c r="H40" i="1"/>
  <c r="C40" i="1"/>
  <c r="G40" i="1"/>
  <c r="E40" i="1"/>
  <c r="F42" i="1"/>
  <c r="B42" i="1"/>
  <c r="G42" i="1"/>
  <c r="E42" i="1"/>
  <c r="D42" i="1"/>
  <c r="H42" i="1"/>
  <c r="C42" i="1"/>
  <c r="B44" i="1"/>
  <c r="C44" i="1"/>
  <c r="C64" i="1"/>
  <c r="B62" i="1" a="1"/>
  <c r="B59" i="1" a="1"/>
  <c r="B55" i="1" a="1"/>
  <c r="B52" i="1" a="1"/>
  <c r="B50" i="1" a="1"/>
  <c r="B48" i="1" a="1"/>
  <c r="B64" i="1"/>
  <c r="F34" i="1"/>
  <c r="F33" i="1" s="1"/>
  <c r="B34" i="1"/>
  <c r="B33" i="1" s="1"/>
  <c r="G34" i="1"/>
  <c r="G33" i="1" s="1"/>
  <c r="E34" i="1"/>
  <c r="E33" i="1" s="1"/>
  <c r="D34" i="1"/>
  <c r="D33" i="1" s="1"/>
  <c r="H34" i="1"/>
  <c r="H33" i="1" s="1"/>
  <c r="C34" i="1"/>
  <c r="C33" i="1" s="1"/>
  <c r="F50" i="1" l="1"/>
  <c r="B50" i="1"/>
  <c r="E50" i="1"/>
  <c r="H50" i="1"/>
  <c r="G50" i="1"/>
  <c r="D50" i="1"/>
  <c r="C50" i="1"/>
  <c r="B62" i="1"/>
  <c r="C62" i="1"/>
  <c r="F52" i="1"/>
  <c r="B52" i="1"/>
  <c r="E52" i="1"/>
  <c r="H52" i="1"/>
  <c r="G52" i="1"/>
  <c r="D52" i="1"/>
  <c r="C52" i="1"/>
  <c r="C85" i="1"/>
  <c r="B83" i="1" a="1"/>
  <c r="B80" i="1" a="1"/>
  <c r="B76" i="1" a="1"/>
  <c r="B72" i="1" a="1"/>
  <c r="B68" i="1" a="1"/>
  <c r="B66" i="1" a="1"/>
  <c r="B85" i="1"/>
  <c r="F55" i="1"/>
  <c r="B55" i="1"/>
  <c r="E55" i="1"/>
  <c r="H55" i="1"/>
  <c r="G55" i="1"/>
  <c r="D55" i="1"/>
  <c r="C55" i="1"/>
  <c r="F48" i="1"/>
  <c r="F47" i="1" s="1"/>
  <c r="B48" i="1"/>
  <c r="B47" i="1" s="1"/>
  <c r="H48" i="1"/>
  <c r="H47" i="1" s="1"/>
  <c r="C48" i="1"/>
  <c r="C47" i="1" s="1"/>
  <c r="G48" i="1"/>
  <c r="G47" i="1" s="1"/>
  <c r="E48" i="1"/>
  <c r="E47" i="1" s="1"/>
  <c r="D48" i="1"/>
  <c r="D47" i="1" s="1"/>
  <c r="F59" i="1"/>
  <c r="B59" i="1"/>
  <c r="E59" i="1"/>
  <c r="H59" i="1"/>
  <c r="G59" i="1"/>
  <c r="D59" i="1"/>
  <c r="C59" i="1"/>
  <c r="C101" i="1" l="1"/>
  <c r="B101" i="1"/>
  <c r="B97" i="1" a="1"/>
  <c r="B93" i="1" a="1"/>
  <c r="B90" i="1" a="1"/>
  <c r="B87" i="1" a="1"/>
  <c r="B95" i="1" a="1"/>
  <c r="B99" i="1" a="1"/>
  <c r="F76" i="1"/>
  <c r="B76" i="1"/>
  <c r="E76" i="1"/>
  <c r="D76" i="1"/>
  <c r="C76" i="1"/>
  <c r="H76" i="1"/>
  <c r="G76" i="1"/>
  <c r="F66" i="1"/>
  <c r="F65" i="1" s="1"/>
  <c r="B66" i="1"/>
  <c r="B65" i="1" s="1"/>
  <c r="E66" i="1"/>
  <c r="E65" i="1" s="1"/>
  <c r="D66" i="1"/>
  <c r="D65" i="1" s="1"/>
  <c r="C66" i="1"/>
  <c r="C65" i="1" s="1"/>
  <c r="H66" i="1"/>
  <c r="H65" i="1" s="1"/>
  <c r="G66" i="1"/>
  <c r="G65" i="1" s="1"/>
  <c r="F80" i="1"/>
  <c r="B80" i="1"/>
  <c r="E80" i="1"/>
  <c r="D80" i="1"/>
  <c r="C80" i="1"/>
  <c r="H80" i="1"/>
  <c r="G80" i="1"/>
  <c r="F68" i="1"/>
  <c r="B68" i="1"/>
  <c r="E68" i="1"/>
  <c r="D68" i="1"/>
  <c r="C68" i="1"/>
  <c r="H68" i="1"/>
  <c r="G68" i="1"/>
  <c r="B83" i="1"/>
  <c r="C83" i="1"/>
  <c r="F72" i="1"/>
  <c r="B72" i="1"/>
  <c r="E72" i="1"/>
  <c r="D72" i="1"/>
  <c r="C72" i="1"/>
  <c r="H72" i="1"/>
  <c r="G72" i="1"/>
  <c r="C99" i="1" l="1"/>
  <c r="B99" i="1"/>
  <c r="G93" i="1"/>
  <c r="C93" i="1"/>
  <c r="H93" i="1"/>
  <c r="B93" i="1"/>
  <c r="F93" i="1"/>
  <c r="E93" i="1"/>
  <c r="D93" i="1"/>
  <c r="G95" i="1"/>
  <c r="C95" i="1"/>
  <c r="E95" i="1"/>
  <c r="D95" i="1"/>
  <c r="B95" i="1"/>
  <c r="H95" i="1"/>
  <c r="F95" i="1"/>
  <c r="G97" i="1"/>
  <c r="C97" i="1"/>
  <c r="H97" i="1"/>
  <c r="B97" i="1"/>
  <c r="F97" i="1"/>
  <c r="E97" i="1"/>
  <c r="D97" i="1"/>
  <c r="F87" i="1"/>
  <c r="F86" i="1" s="1"/>
  <c r="B87" i="1"/>
  <c r="B86" i="1" s="1"/>
  <c r="E87" i="1"/>
  <c r="E86" i="1" s="1"/>
  <c r="H87" i="1"/>
  <c r="H86" i="1" s="1"/>
  <c r="G87" i="1"/>
  <c r="G86" i="1" s="1"/>
  <c r="D87" i="1"/>
  <c r="D86" i="1" s="1"/>
  <c r="C87" i="1"/>
  <c r="C86" i="1" s="1"/>
  <c r="B113" i="1" a="1"/>
  <c r="B109" i="1" a="1"/>
  <c r="B105" i="1" a="1"/>
  <c r="C115" i="1"/>
  <c r="B107" i="1" a="1"/>
  <c r="B115" i="1"/>
  <c r="B111" i="1" a="1"/>
  <c r="B103" i="1" a="1"/>
  <c r="F90" i="1"/>
  <c r="B90" i="1"/>
  <c r="E90" i="1"/>
  <c r="H90" i="1"/>
  <c r="G90" i="1"/>
  <c r="D90" i="1"/>
  <c r="C90" i="1"/>
  <c r="B127" i="1" l="1" a="1"/>
  <c r="B125" i="1" a="1"/>
  <c r="B123" i="1" a="1"/>
  <c r="B121" i="1" a="1"/>
  <c r="B119" i="1" a="1"/>
  <c r="B117" i="1" a="1"/>
  <c r="C129" i="1"/>
  <c r="B129" i="1"/>
  <c r="G109" i="1"/>
  <c r="C109" i="1"/>
  <c r="F109" i="1"/>
  <c r="E109" i="1"/>
  <c r="D109" i="1"/>
  <c r="B109" i="1"/>
  <c r="H109" i="1"/>
  <c r="G107" i="1"/>
  <c r="C107" i="1"/>
  <c r="D107" i="1"/>
  <c r="H107" i="1"/>
  <c r="B107" i="1"/>
  <c r="F107" i="1"/>
  <c r="E107" i="1"/>
  <c r="C113" i="1"/>
  <c r="B113" i="1"/>
  <c r="G103" i="1"/>
  <c r="G102" i="1" s="1"/>
  <c r="C103" i="1"/>
  <c r="C102" i="1" s="1"/>
  <c r="D103" i="1"/>
  <c r="D102" i="1" s="1"/>
  <c r="H103" i="1"/>
  <c r="H102" i="1" s="1"/>
  <c r="B103" i="1"/>
  <c r="B102" i="1" s="1"/>
  <c r="F103" i="1"/>
  <c r="F102" i="1" s="1"/>
  <c r="E103" i="1"/>
  <c r="E102" i="1" s="1"/>
  <c r="G111" i="1"/>
  <c r="C111" i="1"/>
  <c r="D111" i="1"/>
  <c r="H111" i="1"/>
  <c r="B111" i="1"/>
  <c r="F111" i="1"/>
  <c r="E111" i="1"/>
  <c r="G105" i="1"/>
  <c r="C105" i="1"/>
  <c r="F105" i="1"/>
  <c r="E105" i="1"/>
  <c r="H105" i="1"/>
  <c r="D105" i="1"/>
  <c r="B105" i="1"/>
  <c r="B143" i="1" l="1"/>
  <c r="C143" i="1"/>
  <c r="B141" i="1" a="1"/>
  <c r="B137" i="1" a="1"/>
  <c r="B133" i="1" a="1"/>
  <c r="B139" i="1" a="1"/>
  <c r="B131" i="1" a="1"/>
  <c r="B135" i="1" a="1"/>
  <c r="G121" i="1"/>
  <c r="C121" i="1"/>
  <c r="F121" i="1"/>
  <c r="B121" i="1"/>
  <c r="H121" i="1"/>
  <c r="E121" i="1"/>
  <c r="D121" i="1"/>
  <c r="G123" i="1"/>
  <c r="C123" i="1"/>
  <c r="F123" i="1"/>
  <c r="B123" i="1"/>
  <c r="H123" i="1"/>
  <c r="E123" i="1"/>
  <c r="D123" i="1"/>
  <c r="G117" i="1"/>
  <c r="G116" i="1" s="1"/>
  <c r="C117" i="1"/>
  <c r="C116" i="1" s="1"/>
  <c r="F117" i="1"/>
  <c r="F116" i="1" s="1"/>
  <c r="B117" i="1"/>
  <c r="B116" i="1" s="1"/>
  <c r="H117" i="1"/>
  <c r="H116" i="1" s="1"/>
  <c r="E117" i="1"/>
  <c r="E116" i="1" s="1"/>
  <c r="D117" i="1"/>
  <c r="D116" i="1" s="1"/>
  <c r="G125" i="1"/>
  <c r="C125" i="1"/>
  <c r="F125" i="1"/>
  <c r="B125" i="1"/>
  <c r="H125" i="1"/>
  <c r="E125" i="1"/>
  <c r="D125" i="1"/>
  <c r="G119" i="1"/>
  <c r="C119" i="1"/>
  <c r="F119" i="1"/>
  <c r="B119" i="1"/>
  <c r="H119" i="1"/>
  <c r="E119" i="1"/>
  <c r="D119" i="1"/>
  <c r="C127" i="1"/>
  <c r="B127" i="1"/>
  <c r="G135" i="1" l="1"/>
  <c r="C135" i="1"/>
  <c r="F135" i="1"/>
  <c r="B135" i="1"/>
  <c r="H135" i="1"/>
  <c r="D135" i="1"/>
  <c r="E135" i="1"/>
  <c r="G137" i="1"/>
  <c r="C137" i="1"/>
  <c r="F137" i="1"/>
  <c r="B137" i="1"/>
  <c r="H137" i="1"/>
  <c r="D137" i="1"/>
  <c r="E137" i="1"/>
  <c r="G131" i="1"/>
  <c r="G130" i="1" s="1"/>
  <c r="C131" i="1"/>
  <c r="C130" i="1" s="1"/>
  <c r="F131" i="1"/>
  <c r="F130" i="1" s="1"/>
  <c r="B131" i="1"/>
  <c r="B130" i="1" s="1"/>
  <c r="E131" i="1"/>
  <c r="E130" i="1" s="1"/>
  <c r="D131" i="1"/>
  <c r="D130" i="1" s="1"/>
  <c r="H131" i="1"/>
  <c r="H130" i="1" s="1"/>
  <c r="C141" i="1"/>
  <c r="B141" i="1"/>
  <c r="G139" i="1"/>
  <c r="C139" i="1"/>
  <c r="F139" i="1"/>
  <c r="B139" i="1"/>
  <c r="H139" i="1"/>
  <c r="D139" i="1"/>
  <c r="E139" i="1"/>
  <c r="G133" i="1"/>
  <c r="C133" i="1"/>
  <c r="F133" i="1"/>
  <c r="B133" i="1"/>
  <c r="H133" i="1"/>
  <c r="E133" i="1"/>
  <c r="D133" i="1"/>
  <c r="B157" i="1"/>
  <c r="B155" i="1" a="1"/>
  <c r="B151" i="1" a="1"/>
  <c r="B147" i="1" a="1"/>
  <c r="B149" i="1" a="1"/>
  <c r="C157" i="1"/>
  <c r="B153" i="1" a="1"/>
  <c r="B145" i="1" a="1"/>
  <c r="G153" i="1" l="1"/>
  <c r="C153" i="1"/>
  <c r="F153" i="1"/>
  <c r="B153" i="1"/>
  <c r="H153" i="1"/>
  <c r="D153" i="1"/>
  <c r="E153" i="1"/>
  <c r="G151" i="1"/>
  <c r="C151" i="1"/>
  <c r="F151" i="1"/>
  <c r="B151" i="1"/>
  <c r="H151" i="1"/>
  <c r="D151" i="1"/>
  <c r="E151" i="1"/>
  <c r="C155" i="1"/>
  <c r="B155" i="1"/>
  <c r="G149" i="1"/>
  <c r="C149" i="1"/>
  <c r="F149" i="1"/>
  <c r="B149" i="1"/>
  <c r="H149" i="1"/>
  <c r="D149" i="1"/>
  <c r="E149" i="1"/>
  <c r="C171" i="1"/>
  <c r="B169" i="1" a="1"/>
  <c r="B167" i="1" a="1"/>
  <c r="B165" i="1" a="1"/>
  <c r="B163" i="1" a="1"/>
  <c r="B161" i="1" a="1"/>
  <c r="B159" i="1" a="1"/>
  <c r="B171" i="1"/>
  <c r="G145" i="1"/>
  <c r="G144" i="1" s="1"/>
  <c r="C145" i="1"/>
  <c r="C144" i="1" s="1"/>
  <c r="F145" i="1"/>
  <c r="F144" i="1" s="1"/>
  <c r="B145" i="1"/>
  <c r="B144" i="1" s="1"/>
  <c r="H145" i="1"/>
  <c r="H144" i="1" s="1"/>
  <c r="D145" i="1"/>
  <c r="D144" i="1" s="1"/>
  <c r="E145" i="1"/>
  <c r="E144" i="1" s="1"/>
  <c r="G147" i="1"/>
  <c r="C147" i="1"/>
  <c r="F147" i="1"/>
  <c r="B147" i="1"/>
  <c r="H147" i="1"/>
  <c r="D147" i="1"/>
  <c r="E147" i="1"/>
  <c r="G163" i="1" l="1"/>
  <c r="C163" i="1"/>
  <c r="F163" i="1"/>
  <c r="B163" i="1"/>
  <c r="E163" i="1"/>
  <c r="H163" i="1"/>
  <c r="D163" i="1"/>
  <c r="B183" i="1" a="1"/>
  <c r="B181" i="1" a="1"/>
  <c r="B179" i="1" a="1"/>
  <c r="B177" i="1" a="1"/>
  <c r="B175" i="1" a="1"/>
  <c r="B173" i="1" a="1"/>
  <c r="G165" i="1"/>
  <c r="C165" i="1"/>
  <c r="F165" i="1"/>
  <c r="B165" i="1"/>
  <c r="E165" i="1"/>
  <c r="H165" i="1"/>
  <c r="D165" i="1"/>
  <c r="G159" i="1"/>
  <c r="G158" i="1" s="1"/>
  <c r="C159" i="1"/>
  <c r="C158" i="1" s="1"/>
  <c r="F159" i="1"/>
  <c r="F158" i="1" s="1"/>
  <c r="B159" i="1"/>
  <c r="B158" i="1" s="1"/>
  <c r="E159" i="1"/>
  <c r="E158" i="1" s="1"/>
  <c r="H159" i="1"/>
  <c r="H158" i="1" s="1"/>
  <c r="D159" i="1"/>
  <c r="D158" i="1" s="1"/>
  <c r="G167" i="1"/>
  <c r="C167" i="1"/>
  <c r="F167" i="1"/>
  <c r="B167" i="1"/>
  <c r="E167" i="1"/>
  <c r="H167" i="1"/>
  <c r="D167" i="1"/>
  <c r="G161" i="1"/>
  <c r="C161" i="1"/>
  <c r="F161" i="1"/>
  <c r="B161" i="1"/>
  <c r="E161" i="1"/>
  <c r="H161" i="1"/>
  <c r="D161" i="1"/>
  <c r="C169" i="1"/>
  <c r="B169" i="1"/>
  <c r="G175" i="1" l="1"/>
  <c r="C175" i="1"/>
  <c r="F175" i="1"/>
  <c r="B175" i="1"/>
  <c r="E175" i="1"/>
  <c r="H175" i="1"/>
  <c r="D175" i="1"/>
  <c r="C183" i="1"/>
  <c r="B183" i="1"/>
  <c r="G177" i="1"/>
  <c r="C177" i="1"/>
  <c r="F177" i="1"/>
  <c r="B177" i="1"/>
  <c r="E177" i="1"/>
  <c r="H177" i="1"/>
  <c r="D177" i="1"/>
  <c r="G179" i="1"/>
  <c r="C179" i="1"/>
  <c r="F179" i="1"/>
  <c r="B179" i="1"/>
  <c r="E179" i="1"/>
  <c r="H179" i="1"/>
  <c r="D179" i="1"/>
  <c r="G173" i="1"/>
  <c r="G172" i="1" s="1"/>
  <c r="C173" i="1"/>
  <c r="C172" i="1" s="1"/>
  <c r="F173" i="1"/>
  <c r="F172" i="1" s="1"/>
  <c r="B173" i="1"/>
  <c r="B172" i="1" s="1"/>
  <c r="E173" i="1"/>
  <c r="E172" i="1" s="1"/>
  <c r="H173" i="1"/>
  <c r="H172" i="1" s="1"/>
  <c r="D173" i="1"/>
  <c r="D172" i="1" s="1"/>
  <c r="G181" i="1"/>
  <c r="C181" i="1"/>
  <c r="F181" i="1"/>
  <c r="B181" i="1"/>
  <c r="E181" i="1"/>
  <c r="H181" i="1"/>
  <c r="D181" i="1"/>
</calcChain>
</file>

<file path=xl/sharedStrings.xml><?xml version="1.0" encoding="utf-8"?>
<sst xmlns="http://schemas.openxmlformats.org/spreadsheetml/2006/main" count="183" uniqueCount="172">
  <si>
    <t>enero</t>
  </si>
  <si>
    <t>LUNES</t>
  </si>
  <si>
    <t>Gestión de Riesgos - Online                         Sesión 1 6PM a 8PM</t>
  </si>
  <si>
    <t>Gestión de Riesgos - Online                         Sesión 2 6PM a 8PM</t>
  </si>
  <si>
    <t>Gestión de Riesgos - Online                         Sesión 3 6PM a 8PM</t>
  </si>
  <si>
    <t>Programa Diseño y Optimización de la Cadena de Suministro - Online
Sesión 1 6PM a 8PM</t>
  </si>
  <si>
    <t xml:space="preserve">Programa Diseño y Optimización de la Cadena de Suministro - Online
Sesión 2 6AM a 8PM </t>
  </si>
  <si>
    <t>Notas:</t>
  </si>
  <si>
    <t>Programa Diseño y Optimización de la Cadena de Suministro - Online
Sesión 3 6PM a 8PM</t>
  </si>
  <si>
    <t xml:space="preserve">Programa Diseño y Optimización de la Cadena de Suministro - Online
Sesión 4 6AM a 8PM </t>
  </si>
  <si>
    <t>Programa Diseño y Optimización de la Cadena de Suministro - Online
Sesión 5 6PM a 8PM</t>
  </si>
  <si>
    <t xml:space="preserve">Programa Diseño y Optimización de la Cadena de Suministro - Online
Sesión 6 6AM a 8PM </t>
  </si>
  <si>
    <t>Programa APICS CPIM Parte 1 Sesión 1 Bogotá 8AM a 5PM</t>
  </si>
  <si>
    <t>Programa APICS CPIM Parte 1 Sesión 2 Bogotá 8AM a 5PM</t>
  </si>
  <si>
    <t>Programa APICS CPIM Parte 1 Sesión 3 Bogotá 8AM a 5PM</t>
  </si>
  <si>
    <t>Indicadores Clave de Gestión - Online                                Sesión 1 6PM a 8PM</t>
  </si>
  <si>
    <t>Indicadores Clave de Gestión - Online                                Sesión 2 6PM a 8PM</t>
  </si>
  <si>
    <t>Indicadores Clave de Gestión - Online                                Sesión 3 6PM a 8PM</t>
  </si>
  <si>
    <t>Planeación de la Demanda - Online                                          Sesión 1 6PM a 8PM</t>
  </si>
  <si>
    <t>Planeación de la Demanda - Online                                          Sesión 2 6PM a 8PM</t>
  </si>
  <si>
    <t>Planeación de la Demanda - Online                                          Sesión 3 6PM a 8PM</t>
  </si>
  <si>
    <t>Gestión de Riesgos en la Cadena de Suministro
Formato Presencial
8AM a 5PM</t>
  </si>
  <si>
    <t>Indicadores Clave de Gestión
Formato Presencial
8AM a 5PM</t>
  </si>
  <si>
    <t>CSCP Público 1  Online 2
Sesión 1
7PM a 9PM</t>
  </si>
  <si>
    <t>CSCP Público 1  Online 2
Sesión 2
7PM a 9PM</t>
  </si>
  <si>
    <t>CSCP Público 1  Online 2
Sesión 3
7PM a 9PM</t>
  </si>
  <si>
    <t>CSCP Público 1  Online 2
Sesión 4
7PM a 9PM</t>
  </si>
  <si>
    <t>CSCP Público 1  Online 2
Sesión 5
7PM a 9PM</t>
  </si>
  <si>
    <t>CSCP Público 1  Online 2
Sesión 7
7PM a 9PM</t>
  </si>
  <si>
    <t>CSCP Público 1  Online 2
Sesión 8
7PM a 9PM</t>
  </si>
  <si>
    <t>CSCP Público 1  Online 2
Sesión 10
7PM a 9PM</t>
  </si>
  <si>
    <t>CSCP Público 1  Online 2
Sesión 11
7PM a 9PM</t>
  </si>
  <si>
    <t>CSCP Público 1  Online 2
Sesión 13
7PM a 9PM</t>
  </si>
  <si>
    <t>CSCP Público 1  Online 2
Sesión 14
7PM a 9PM</t>
  </si>
  <si>
    <t>CSCP Público 1  Online 2
Sesión 16
7PM a 9PM</t>
  </si>
  <si>
    <t>CSCP Público 1  Online 2
Sesión 17
7PM a 9PM</t>
  </si>
  <si>
    <t>CSCP Público 1  Online 2
Sesión 19
7PM a 9PM</t>
  </si>
  <si>
    <t>CSCP Público 1  Online 2
Sesión 20
7PM a 9PM</t>
  </si>
  <si>
    <t>Demand Driven Leader
Programa 1 - 2020
Sesión 1
8PM a 10PM</t>
  </si>
  <si>
    <t>Demand Driven Leader
Programa 1 - 2020
Sesión 2
1 PM a 3 PM</t>
  </si>
  <si>
    <t>Demand Driven Leader
Programa 1 - 2020
Sesión 3
8PM a 10PM</t>
  </si>
  <si>
    <t>Demand Driven Leader
Programa 1 - 2020
Sesión 4
1 PM a 3 PM</t>
  </si>
  <si>
    <t>Demand Driven Leader
Programa 1 - 2020
Sesión 5
8PM a 10PM</t>
  </si>
  <si>
    <t>Demand Driven Leader
Programa 1 - 2020
Sesión 6
1 PM a 3 PM</t>
  </si>
  <si>
    <t>Demand Driven Leader
Programa 1 - 2020
Sesión 7
8PM a 10PM</t>
  </si>
  <si>
    <t>Demand Driven Leader
Programa 1 - 2020
Sesión 8
1 PM a 3 PM</t>
  </si>
  <si>
    <t>CPIM Parte 1 Online</t>
  </si>
  <si>
    <t xml:space="preserve">CSCP Online </t>
  </si>
  <si>
    <t>Demand Driven Leader Online 
Programa 1</t>
  </si>
  <si>
    <t>CPIM Parte 2
Online</t>
  </si>
  <si>
    <t xml:space="preserve">Demand Driven Leader
Online
Programa 2 </t>
  </si>
  <si>
    <t>CSCP Público 1  Online 2
Sesión 6
7PM a 9PM</t>
  </si>
  <si>
    <t>CSCP Público 1  Online 2
Sesión 9
7PM a 9PM</t>
  </si>
  <si>
    <t>CSCP Público 1  Online 2
Sesión 12
7PM a 9PM</t>
  </si>
  <si>
    <t>CSCP Público 1  Online 2
Sesión 15
7PM a 9PM</t>
  </si>
  <si>
    <t>CSCP Público 1  Online 2
Sesión 18
7PM a 9PM</t>
  </si>
  <si>
    <t>CSCP Público 1  Online 2
Sesión 22
7PM a 9PM</t>
  </si>
  <si>
    <t>CSCP Público 1  Online 2
Sesión 23
7PM a 9PM</t>
  </si>
  <si>
    <t>CSCP Público 1  Online 2
Sesión 24
7PM a 9PM</t>
  </si>
  <si>
    <t>CSCP Público 1  Online 2
Sesión 21
7PM a 9PM</t>
  </si>
  <si>
    <t>Diseño y Optimización de la Cadena de Suministro - Online
Sesión 1
7PM a 9PM</t>
  </si>
  <si>
    <t>Diseño y Optimización de la Cadena de Suministro - Online
Sesión 2
7PM a 9PM</t>
  </si>
  <si>
    <t>Diseño y Optimización de la Cadena de Suministro - Online
Sesión 3
7PM a 9PM</t>
  </si>
  <si>
    <t>Diseño y Optimización de la Cadena de Suministro - Online
Sesión 4
7PM a 9PM</t>
  </si>
  <si>
    <t>Diseño y Optimización de la Cadena de Suministro - Online
Sesión 5
7PM a 9PM</t>
  </si>
  <si>
    <t>Diseño y Optimización de la Cadena de Suministro - Online
Sesión 6
7PM a 9PM</t>
  </si>
  <si>
    <t>Diseño y Optimización de la Cadena de Suministro - Online
Sesión 7
7PM a 9PM</t>
  </si>
  <si>
    <t>Diseño y Optimización de la Cadena de Suministro - Online
Sesión 8
7PM a 9PM</t>
  </si>
  <si>
    <t>Gestión de Riesgos en la Cadena de Suministro - Online
Sesión 1
9AM a 12M</t>
  </si>
  <si>
    <t>Gestión de Riesgos en la Cadena de Suministro - Online
Sesión 2
9AM a 12M</t>
  </si>
  <si>
    <t>Gestión de Riesgos en la Cadena de Suministro - Online
Sesión 3
9AM a 12M</t>
  </si>
  <si>
    <t>Workshop Selección de Software ERP - Online
Sesión 1
9AM a 12M</t>
  </si>
  <si>
    <t>Workshop Selección de Software ERP - Online
Sesión 2
9AM a 12M</t>
  </si>
  <si>
    <t>Workshop Selección de Software ERP - Online
Sesión 3
9AM a 12M</t>
  </si>
  <si>
    <t>Indicadores Clave de Gestión - Online
Sesión 1
7PM a 9PM</t>
  </si>
  <si>
    <t>Indicadores Clave de Gestión - Online
Sesión 2
7PM a 9PM</t>
  </si>
  <si>
    <t>Indicadores Clave de Gestión - Online
Sesión 3
7PM a 9PM</t>
  </si>
  <si>
    <t>Indicadores Clave de Gestión - Online
Sesión 4
7PM a 9PM</t>
  </si>
  <si>
    <t>Calendario Académico Sigmacol 2020</t>
  </si>
  <si>
    <t>Diseño y Optimización Cadena de Suministro</t>
  </si>
  <si>
    <t>Gestión de Riesgos en la Cadena de Suministro</t>
  </si>
  <si>
    <t>Selección de Software ERP</t>
  </si>
  <si>
    <t>Indicdores Clave de Geatión</t>
  </si>
  <si>
    <t>Gestión de la Cadena de Suministro Online
Sesión 1
7PM a 9PM</t>
  </si>
  <si>
    <t>Gestión de la Cadena de Suministro Online
Sesión 2
7PM a 9PM</t>
  </si>
  <si>
    <t>Gestión de la Cadena de Suministro Online
Sesión 3
7PM a 9PM</t>
  </si>
  <si>
    <t>Gestión de la Cadena de Suministro Online
Sesión 4
7PM a 9PM</t>
  </si>
  <si>
    <t>Gestión de la Cadena de Suministro Online
Sesión 5
7PM a 9PM</t>
  </si>
  <si>
    <t>Gestión de la Cadena de Suministro Online
Sesión 6
7PM a 9PM</t>
  </si>
  <si>
    <t>Gestión de la Cadena de Suministro Online
Sesión 7
7PM a 9PM</t>
  </si>
  <si>
    <t>Gestión de la Cadena de Suministro Online
Sesión 8
7PM a 9PM</t>
  </si>
  <si>
    <t>Gestión de la Cadena de Suministro Online
Sesión 9
7PM a 9PM</t>
  </si>
  <si>
    <t>Gestión de la Cadena de Suministro Online
Sesión 10
7PM a 9PM</t>
  </si>
  <si>
    <t>Gestión de la Cadena de Suministro Online
Sesión 11
7PM a 9PM</t>
  </si>
  <si>
    <t>Gestión de la Cadena de Suministro Online
Sesión 12
7PM a 9PM</t>
  </si>
  <si>
    <t>CSCP Público 1  Online 2
Sesión 25
7PM a 9PM</t>
  </si>
  <si>
    <t>CSCP Público 1  Online 2
Sesión 26
7PM a 9PM</t>
  </si>
  <si>
    <t>CSCP Público 1  Online 2
Sesión 27
7PM a 9PM</t>
  </si>
  <si>
    <t>CSCP APICS QRO Online
Sesión 1
8AM a 12M</t>
  </si>
  <si>
    <t>CSCP APICS QRO Online
Sesión 2
8AM a 12M</t>
  </si>
  <si>
    <t>CSCP APICS QRO Online
Sesión 3
8AM a 12M</t>
  </si>
  <si>
    <t>CSCP APICS QRO Online
Sesión 4
8AM a 12M</t>
  </si>
  <si>
    <t>CSCP APICS QRO Online
Sesión 5
8AM a 12M</t>
  </si>
  <si>
    <t>CSCP APICS QRO Online
Sesión 6
8AM a 12M</t>
  </si>
  <si>
    <t>CSCP APICS QRO Online
Sesión 7
8AM a 12M</t>
  </si>
  <si>
    <t>CSCP APICS QRO Online
Sesión 8
8AM a 12M</t>
  </si>
  <si>
    <t>CSCP APICS QRO Online
Sesión 9
8AM a 12M</t>
  </si>
  <si>
    <t>CSCP APICS QRO Online
Sesión 10
8AM a 12M</t>
  </si>
  <si>
    <t>CSCP APICS QRO Online
Sesión 11
8AM a 12M</t>
  </si>
  <si>
    <t>CSCP APICS QRO Online
Sesión 12
8AM a 12M</t>
  </si>
  <si>
    <t>CSCP APICS QRO Online
Sesión 13
8AM a 12M</t>
  </si>
  <si>
    <t>Gestión de Riesgos en la Cadena de Suministro - Online
Sesión 1
7PM a 9PM</t>
  </si>
  <si>
    <t>Gestión de Riesgos en la Cadena de Suministro - Online
Sesión 2
7PM a 9PM</t>
  </si>
  <si>
    <t>Gestión de Riesgos en la Cadena de Suministro - Online
Sesión 3
7PM a 9PM</t>
  </si>
  <si>
    <t>Gestión de Riesgos en la Cadena de Suministro - Online
Sesión 4
7PM a 9PM</t>
  </si>
  <si>
    <t>Gestión de la Cadena de Suministro</t>
  </si>
  <si>
    <t>Ética en los negocios - Online
Sesión 2
7PM a 9PM</t>
  </si>
  <si>
    <t>Ética en los negocios - Online
Sesión 1
7PM a 9PM</t>
  </si>
  <si>
    <t>Ética en los negocios</t>
  </si>
  <si>
    <t>Introducción a la Generación de Modelos de Negocio - Online
Sesión 1
7PM a 9PM</t>
  </si>
  <si>
    <t>Introducción a la Generación de Modelos de Negocio - Online
Sesión 2
7PM a 9PM</t>
  </si>
  <si>
    <t>Introducción a la Generación de Modelos de Negocio - Online
Sesión 3
7PM a 9PM</t>
  </si>
  <si>
    <t>Introducción a la Generación de Modelos de Negocio - Online
Sesión 4
7PM a 9PM</t>
  </si>
  <si>
    <t>CPIM Parte 1 Online
Sesión 1
9AM a 1PM</t>
  </si>
  <si>
    <t>CPIM Parte 1 Online
Sesión 2
9AM a 1PM</t>
  </si>
  <si>
    <t>CPIM Parte 1 Online
Sesión 3
9AM a 1PM</t>
  </si>
  <si>
    <t>CPIM Parte 1 Online
Sesión 4
9AM a 1PM</t>
  </si>
  <si>
    <t>CPIM Parte 1 Online
Sesión 5
9AM a 1PM</t>
  </si>
  <si>
    <t>CPIM Parte 1 Online
Sesión 6
9AM a 1PM</t>
  </si>
  <si>
    <t>CPIM Parte 2
Online
Sesión 1
6PM a 9PM</t>
  </si>
  <si>
    <t>CPIM Parte 2
Online
Sesión 2
6PM a 9PM</t>
  </si>
  <si>
    <t>CPIM Parte 2
Online
Sesión 3
6PM a 9PM</t>
  </si>
  <si>
    <t>CPIM Parte 2
Online
Sesión 4
6PM a 9PM</t>
  </si>
  <si>
    <t>CPIM Parte 2
Online
Sesión 5
6PM a 9PM</t>
  </si>
  <si>
    <t>CPIM Parte 2
Online
Sesión 6
6PM a 9PM</t>
  </si>
  <si>
    <t>CPIM Parte 2
Online
Sesión 7
6PM a 9PM</t>
  </si>
  <si>
    <t>CPIM Parte 2
Online
Sesión 8
6PM a 9PM</t>
  </si>
  <si>
    <t>CPIM Parte 2
Online
Sesión 9
6PM a 9PM</t>
  </si>
  <si>
    <t>CPIM Parte 2
Online
Sesión 10
6PM a 9PM</t>
  </si>
  <si>
    <t>CPIM Parte 2
Online
Sesión 11
6PM a 9PM</t>
  </si>
  <si>
    <t>CPIM Parte 2
Online
Sesión 12
6PM a 9PM</t>
  </si>
  <si>
    <t>CPIM Parte 2
Online
Sesión 13
6PM a 9PM</t>
  </si>
  <si>
    <t>CPIM Parte 2
Online
Sesión 14
6PM a 9PM</t>
  </si>
  <si>
    <t>CPIM Parte 2
Online
Sesión 15
6PM a 9PM</t>
  </si>
  <si>
    <t>CPIM Parte 2
Online
Sesión 16
6PM a 9PM</t>
  </si>
  <si>
    <t>CPIM Parte 2
Online
Sesión 17
6PM a 9PM</t>
  </si>
  <si>
    <t>CPIM Parte 2
Online
Sesión 18
6PM a 9PM</t>
  </si>
  <si>
    <t>Collaborative Planning Forecasting and Replenishment CPFR</t>
  </si>
  <si>
    <t>Planeación, Pronóstico y Reposición Colaborativa - CPFR
Formato Online en vivo.
Sesión 1
7PM a 9PM</t>
  </si>
  <si>
    <t>Planeación, Pronóstico y Reposición Colaborativa - CPFR
Formato Online en vivo.
Sesión 6
7PM a 9PM</t>
  </si>
  <si>
    <t>Planeación, Pronóstico y Reposición Colaborativa - CPFR
Formato Online en vivo.
Sesión 5
7PM a 9PM</t>
  </si>
  <si>
    <t>Planeación, Pronóstico y Reposición Colaborativa - CPFR
Formato Online en vivo.
Sesión 4
7PM a 9PM</t>
  </si>
  <si>
    <t>Planeación, Pronóstico y Reposición Colaborativa - CPFR
Formato Online en vivo.
Sesión 3
7PM a 9PM</t>
  </si>
  <si>
    <t>Planeación, Pronóstico y Reposición Colaborativa - CPFR
Formato Online en vivo.
Sesión 2
7PM a 9PM</t>
  </si>
  <si>
    <t>CSCP Público Online 2 APICS QRO - Sigmacol
Sesión 1
6PM a 9PM</t>
  </si>
  <si>
    <t>CSCP Público Online 2 APICS QRO - Sigmacol
Sesión 2
6PM a 9PM</t>
  </si>
  <si>
    <t>CSCP Público Online 2 APICS QRO - Sigmacol
Sesión 3
6PM a 9PM</t>
  </si>
  <si>
    <t>CSCP Público Online 2 APICS QRO - Sigmacol
Sesión 4
6PM a 9PM</t>
  </si>
  <si>
    <t>CSCP Público Online 2 APICS QRO - Sigmacol
Sesión 5
6PM a 9PM</t>
  </si>
  <si>
    <t>CSCP Público Online 2 APICS QRO - Sigmacol
Sesión 6
6PM a 9PM</t>
  </si>
  <si>
    <t>CSCP Público Online 2 APICS QRO - Sigmacol
Sesión 7
6PM a 9PM</t>
  </si>
  <si>
    <t>CSCP Público Online 2 APICS QRO - Sigmacol
Sesión 8
6PM a 9PM</t>
  </si>
  <si>
    <t>CSCP Público Online 2 APICS QRO - Sigmacol
Sesión 9
6PM a 9PM</t>
  </si>
  <si>
    <t>CSCP Público Online 2 APICS QRO - Sigmacol
Sesión 10
6PM a 9PM</t>
  </si>
  <si>
    <t>CSCP Público Online 2 APICS QRO - Sigmacol
Sesión 11
6PM a 9PM</t>
  </si>
  <si>
    <t>CSCP Público Online 2 APICS QRO - Sigmacol
Sesión 12
6PM a 9PM</t>
  </si>
  <si>
    <t>CSCP Público Online 2 APICS QRO - Sigmacol
Sesión 13
6PM a 9PM</t>
  </si>
  <si>
    <t>CSCP Público Online 2 APICS QRO - Sigmacol
Sesión 14
6PM a 9PM</t>
  </si>
  <si>
    <t>CSCP Público Online 2 APICS QRO - Sigmacol
Sesión 15
6PM a 9PM</t>
  </si>
  <si>
    <t>CSCP Público Online 2 APICS QRO - Sigmacol
Sesión 16
6PM a 9PM</t>
  </si>
  <si>
    <t>CSCP Público Online 2 APICS QRO - Sigmacol
Sesión 17
6PM a 9PM</t>
  </si>
  <si>
    <t>CSCP Público Online 2 APICS QRO - Sigmacol
Sesión 18
6PM a 9PM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</si>
</sst>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numFmts>
  <fonts count="20" x14ac:knownFonts="1">
    <font>
      <sz val="11"/>
      <name val="Calibri"/>
      <family val="2"/>
      <scheme val="minor"/>
    </font>
    <font>
      <sz val="11"/>
      <color theme="1"/>
      <name val="Calibri"/>
      <family val="2"/>
      <scheme val="minor"/>
    </font>
    <font>
      <sz val="11"/>
      <name val="Calibri"/>
      <family val="2"/>
      <scheme val="minor"/>
    </font>
    <font>
      <b/>
      <sz val="36"/>
      <name val="Calibri"/>
      <family val="2"/>
      <scheme val="minor"/>
    </font>
    <font>
      <b/>
      <sz val="28"/>
      <color theme="0"/>
      <name val="Calibri Light"/>
      <family val="2"/>
      <scheme val="major"/>
    </font>
    <font>
      <sz val="36"/>
      <color theme="4" tint="-0.24994659260841701"/>
      <name val="Calibri"/>
      <family val="2"/>
      <scheme val="minor"/>
    </font>
    <font>
      <sz val="10"/>
      <name val="Century Gothic"/>
      <family val="2"/>
    </font>
    <font>
      <b/>
      <sz val="11"/>
      <color theme="0"/>
      <name val="Calibri Light"/>
      <family val="2"/>
      <scheme val="major"/>
    </font>
    <font>
      <sz val="16"/>
      <color theme="1"/>
      <name val="Calibri"/>
      <family val="2"/>
      <scheme val="minor"/>
    </font>
    <font>
      <sz val="11"/>
      <color theme="1"/>
      <name val="Calibri Light"/>
      <family val="2"/>
      <scheme val="major"/>
    </font>
    <font>
      <u/>
      <sz val="11"/>
      <color theme="10"/>
      <name val="Calibri"/>
      <family val="2"/>
      <scheme val="minor"/>
    </font>
    <font>
      <sz val="11"/>
      <color theme="1"/>
      <name val="Arial"/>
      <family val="2"/>
    </font>
    <font>
      <sz val="11"/>
      <color theme="0"/>
      <name val="Arial"/>
      <family val="2"/>
    </font>
    <font>
      <b/>
      <sz val="32"/>
      <name val="Calibri"/>
      <family val="2"/>
      <scheme val="minor"/>
    </font>
    <font>
      <sz val="11"/>
      <color theme="0"/>
      <name val="Calibri Light"/>
      <family val="2"/>
      <scheme val="major"/>
    </font>
    <font>
      <b/>
      <sz val="11"/>
      <name val="Calibri Light"/>
      <family val="2"/>
      <scheme val="major"/>
    </font>
    <font>
      <b/>
      <sz val="11"/>
      <color theme="1"/>
      <name val="Calibri"/>
      <family val="2"/>
      <scheme val="minor"/>
    </font>
    <font>
      <b/>
      <sz val="11"/>
      <color theme="1"/>
      <name val="Calibri Light"/>
      <family val="2"/>
      <scheme val="major"/>
    </font>
    <font>
      <b/>
      <sz val="11"/>
      <name val="Calibri"/>
      <family val="2"/>
      <scheme val="minor"/>
    </font>
    <font>
      <b/>
      <sz val="12"/>
      <color theme="0"/>
      <name val="Calibri Light"/>
      <family val="2"/>
      <scheme val="major"/>
    </font>
  </fonts>
  <fills count="21">
    <fill>
      <patternFill patternType="none"/>
    </fill>
    <fill>
      <patternFill patternType="gray125"/>
    </fill>
    <fill>
      <patternFill patternType="solid">
        <fgColor indexed="9"/>
        <bgColor indexed="64"/>
      </patternFill>
    </fill>
    <fill>
      <patternFill patternType="solid">
        <fgColor theme="4" tint="-0.24994659260841701"/>
        <bgColor indexed="64"/>
      </patternFill>
    </fill>
    <fill>
      <patternFill patternType="solid">
        <fgColor theme="7" tint="-0.499984740745262"/>
        <bgColor indexed="64"/>
      </patternFill>
    </fill>
    <fill>
      <patternFill patternType="solid">
        <fgColor theme="0"/>
        <bgColor indexed="64"/>
      </patternFill>
    </fill>
    <fill>
      <patternFill patternType="solid">
        <fgColor rgb="FFFF0000"/>
        <bgColor indexed="64"/>
      </patternFill>
    </fill>
    <fill>
      <patternFill patternType="solid">
        <fgColor theme="8" tint="-0.249977111117893"/>
        <bgColor indexed="64"/>
      </patternFill>
    </fill>
    <fill>
      <patternFill patternType="solid">
        <fgColor theme="5"/>
        <bgColor indexed="64"/>
      </patternFill>
    </fill>
    <fill>
      <patternFill patternType="solid">
        <fgColor rgb="FF0070C0"/>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002060"/>
        <bgColor indexed="64"/>
      </patternFill>
    </fill>
    <fill>
      <patternFill patternType="solid">
        <fgColor rgb="FF92D050"/>
        <bgColor indexed="64"/>
      </patternFill>
    </fill>
    <fill>
      <patternFill patternType="solid">
        <fgColor rgb="FFFF9900"/>
        <bgColor indexed="64"/>
      </patternFill>
    </fill>
    <fill>
      <patternFill patternType="solid">
        <fgColor rgb="FFFFFF66"/>
        <bgColor indexed="64"/>
      </patternFill>
    </fill>
    <fill>
      <patternFill patternType="solid">
        <fgColor rgb="FF990099"/>
        <bgColor indexed="64"/>
      </patternFill>
    </fill>
    <fill>
      <patternFill patternType="solid">
        <fgColor rgb="FFCC99FF"/>
        <bgColor indexed="64"/>
      </patternFill>
    </fill>
    <fill>
      <patternFill patternType="solid">
        <fgColor theme="2" tint="-0.499984740745262"/>
        <bgColor indexed="64"/>
      </patternFill>
    </fill>
    <fill>
      <patternFill patternType="solid">
        <fgColor rgb="FF00FF99"/>
        <bgColor indexed="64"/>
      </patternFill>
    </fill>
    <fill>
      <patternFill patternType="solid">
        <fgColor rgb="FFFFCC00"/>
        <bgColor indexed="64"/>
      </patternFill>
    </fill>
  </fills>
  <borders count="16">
    <border>
      <left/>
      <right/>
      <top/>
      <bottom/>
      <diagonal/>
    </border>
    <border>
      <left/>
      <right style="thick">
        <color theme="0"/>
      </right>
      <top/>
      <bottom/>
      <diagonal/>
    </border>
    <border>
      <left/>
      <right style="thin">
        <color theme="0" tint="-0.14993743705557422"/>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bottom/>
      <diagonal/>
    </border>
    <border>
      <left style="thin">
        <color theme="0" tint="-0.14996795556505021"/>
      </left>
      <right/>
      <top/>
      <bottom/>
      <diagonal/>
    </border>
    <border>
      <left style="thin">
        <color theme="0" tint="-0.14996795556505021"/>
      </left>
      <right/>
      <top style="thin">
        <color theme="0" tint="-0.14993743705557422"/>
      </top>
      <bottom/>
      <diagonal/>
    </border>
    <border>
      <left/>
      <right style="thin">
        <color theme="0" tint="-0.14999847407452621"/>
      </right>
      <top/>
      <bottom style="thin">
        <color theme="0" tint="-0.149967955565050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9847407452621"/>
      </top>
      <bottom/>
      <diagonal/>
    </border>
    <border>
      <left style="thin">
        <color theme="0" tint="-0.14996795556505021"/>
      </left>
      <right/>
      <top/>
      <bottom style="thin">
        <color theme="0" tint="-0.14993743705557422"/>
      </bottom>
      <diagonal/>
    </border>
    <border>
      <left/>
      <right/>
      <top style="thin">
        <color theme="0" tint="-0.14996795556505021"/>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3743705557422"/>
      </right>
      <top style="thin">
        <color theme="0" tint="-0.14996795556505021"/>
      </top>
      <bottom/>
      <diagonal/>
    </border>
    <border>
      <left style="thin">
        <color theme="0" tint="-0.14996795556505021"/>
      </left>
      <right style="thin">
        <color theme="0" tint="-0.14996795556505021"/>
      </right>
      <top/>
      <bottom style="thin">
        <color theme="0" tint="-0.14999847407452621"/>
      </bottom>
      <diagonal/>
    </border>
  </borders>
  <cellStyleXfs count="9">
    <xf numFmtId="0" fontId="0" fillId="0" borderId="0" applyFill="0" applyBorder="0" applyProtection="0"/>
    <xf numFmtId="0" fontId="4" fillId="3" borderId="0" applyNumberFormat="0" applyBorder="0" applyProtection="0">
      <alignment horizontal="center"/>
    </xf>
    <xf numFmtId="0" fontId="5" fillId="0" borderId="0" applyNumberFormat="0" applyFill="0" applyProtection="0">
      <alignment horizontal="left" indent="3"/>
    </xf>
    <xf numFmtId="0" fontId="7" fillId="4" borderId="1" applyNumberFormat="0" applyProtection="0">
      <alignment horizontal="left" vertical="center" indent="1"/>
    </xf>
    <xf numFmtId="0" fontId="7" fillId="3" borderId="1" applyNumberFormat="0" applyProtection="0">
      <alignment horizontal="left" indent="1"/>
    </xf>
    <xf numFmtId="164" fontId="8" fillId="0" borderId="2" applyFill="0" applyProtection="0">
      <alignment horizontal="left" vertical="center" wrapText="1" indent="1"/>
    </xf>
    <xf numFmtId="164" fontId="9" fillId="0" borderId="4" applyFill="0" applyProtection="0">
      <alignment horizontal="left" vertical="top" wrapText="1" indent="1"/>
    </xf>
    <xf numFmtId="164" fontId="2" fillId="0" borderId="6" applyNumberFormat="0" applyFill="0" applyProtection="0">
      <alignment horizontal="left" vertical="center" wrapText="1" indent="1"/>
    </xf>
    <xf numFmtId="0" fontId="10" fillId="0" borderId="0" applyNumberFormat="0" applyFill="0" applyBorder="0" applyAlignment="0" applyProtection="0"/>
  </cellStyleXfs>
  <cellXfs count="75">
    <xf numFmtId="0" fontId="0" fillId="0" borderId="0" xfId="0"/>
    <xf numFmtId="0" fontId="3" fillId="0" borderId="0" xfId="0" applyFont="1"/>
    <xf numFmtId="0" fontId="0" fillId="2" borderId="0" xfId="0" applyFill="1"/>
    <xf numFmtId="0" fontId="4" fillId="3" borderId="0" xfId="1">
      <alignment horizontal="center"/>
    </xf>
    <xf numFmtId="0" fontId="5" fillId="0" borderId="0" xfId="2">
      <alignment horizontal="left" indent="3"/>
    </xf>
    <xf numFmtId="0" fontId="6" fillId="0" borderId="0" xfId="0" applyFont="1"/>
    <xf numFmtId="0" fontId="7" fillId="4" borderId="1" xfId="3">
      <alignment horizontal="left" vertical="center" indent="1"/>
    </xf>
    <xf numFmtId="0" fontId="7" fillId="3" borderId="1" xfId="4" applyAlignment="1">
      <alignment horizontal="left" vertical="center" indent="1"/>
    </xf>
    <xf numFmtId="164" fontId="8" fillId="0" borderId="2" xfId="5" applyFill="1">
      <alignment horizontal="left" vertical="center" wrapText="1" indent="1"/>
    </xf>
    <xf numFmtId="164" fontId="8" fillId="0" borderId="3" xfId="5" applyFill="1" applyBorder="1">
      <alignment horizontal="left" vertical="center" wrapText="1" indent="1"/>
    </xf>
    <xf numFmtId="0" fontId="9" fillId="0" borderId="4" xfId="6" applyNumberFormat="1" applyFill="1">
      <alignment horizontal="left" vertical="top" wrapText="1" indent="1"/>
    </xf>
    <xf numFmtId="0" fontId="9" fillId="0" borderId="5" xfId="6" applyNumberFormat="1" applyFill="1" applyBorder="1">
      <alignment horizontal="left" vertical="top" wrapText="1" indent="1"/>
    </xf>
    <xf numFmtId="0" fontId="9" fillId="5" borderId="4" xfId="6" applyNumberFormat="1" applyFill="1">
      <alignment horizontal="left" vertical="top" wrapText="1" indent="1"/>
    </xf>
    <xf numFmtId="0" fontId="9" fillId="6" borderId="4" xfId="6" applyNumberFormat="1" applyFill="1">
      <alignment horizontal="left" vertical="top" wrapText="1" indent="1"/>
    </xf>
    <xf numFmtId="0" fontId="9" fillId="7" borderId="4" xfId="6" applyNumberFormat="1" applyFill="1">
      <alignment horizontal="left" vertical="top" wrapText="1" indent="1"/>
    </xf>
    <xf numFmtId="0" fontId="0" fillId="2" borderId="0" xfId="0" applyFill="1" applyBorder="1"/>
    <xf numFmtId="0" fontId="9" fillId="8" borderId="4" xfId="6" applyNumberFormat="1" applyFill="1">
      <alignment horizontal="left" vertical="top" wrapText="1" indent="1"/>
    </xf>
    <xf numFmtId="164" fontId="8" fillId="5" borderId="2" xfId="5" applyFill="1">
      <alignment horizontal="left" vertical="center" wrapText="1" indent="1"/>
    </xf>
    <xf numFmtId="0" fontId="9" fillId="5" borderId="7" xfId="6" applyNumberFormat="1" applyFill="1" applyBorder="1">
      <alignment horizontal="left" vertical="top" wrapText="1" indent="1"/>
    </xf>
    <xf numFmtId="0" fontId="9" fillId="5" borderId="8" xfId="6" applyNumberFormat="1" applyFill="1" applyBorder="1">
      <alignment horizontal="left" vertical="top" wrapText="1" indent="1"/>
    </xf>
    <xf numFmtId="0" fontId="9" fillId="5" borderId="9" xfId="6" applyNumberFormat="1" applyFill="1" applyBorder="1">
      <alignment horizontal="left" vertical="top" wrapText="1" indent="1"/>
    </xf>
    <xf numFmtId="164" fontId="8" fillId="5" borderId="10" xfId="5" applyFill="1" applyBorder="1">
      <alignment horizontal="left" vertical="center" wrapText="1" indent="1"/>
    </xf>
    <xf numFmtId="164" fontId="11" fillId="9" borderId="2" xfId="5" applyFont="1" applyFill="1">
      <alignment horizontal="left" vertical="center" wrapText="1" indent="1"/>
    </xf>
    <xf numFmtId="0" fontId="9" fillId="0" borderId="11" xfId="6" applyNumberFormat="1" applyFill="1" applyBorder="1">
      <alignment horizontal="left" vertical="top" wrapText="1" indent="1"/>
    </xf>
    <xf numFmtId="164" fontId="12" fillId="10" borderId="2" xfId="5" applyFont="1" applyFill="1">
      <alignment horizontal="left" vertical="center" wrapText="1" indent="1"/>
    </xf>
    <xf numFmtId="0" fontId="9" fillId="5" borderId="4" xfId="6" applyNumberFormat="1" applyFill="1" applyAlignment="1">
      <alignment horizontal="left" vertical="center" wrapText="1" indent="1"/>
    </xf>
    <xf numFmtId="164" fontId="8" fillId="0" borderId="12" xfId="5" applyFill="1" applyBorder="1">
      <alignment horizontal="left" vertical="center" wrapText="1" indent="1"/>
    </xf>
    <xf numFmtId="164" fontId="8" fillId="0" borderId="13" xfId="5" applyFill="1" applyBorder="1">
      <alignment horizontal="left" vertical="center" wrapText="1" indent="1"/>
    </xf>
    <xf numFmtId="164" fontId="8" fillId="0" borderId="14" xfId="5" applyFill="1" applyBorder="1">
      <alignment horizontal="left" vertical="center" wrapText="1" indent="1"/>
    </xf>
    <xf numFmtId="0" fontId="9" fillId="5" borderId="15" xfId="6" applyNumberFormat="1" applyFill="1" applyBorder="1" applyAlignment="1">
      <alignment horizontal="left" vertical="center" wrapText="1" indent="1"/>
    </xf>
    <xf numFmtId="0" fontId="9" fillId="5" borderId="15" xfId="6" applyNumberFormat="1" applyFill="1" applyBorder="1">
      <alignment horizontal="left" vertical="top" wrapText="1" indent="1"/>
    </xf>
    <xf numFmtId="164" fontId="8" fillId="0" borderId="10" xfId="5" applyFill="1" applyBorder="1">
      <alignment horizontal="left" vertical="center" wrapText="1" indent="1"/>
    </xf>
    <xf numFmtId="164" fontId="9" fillId="5" borderId="4" xfId="6" applyFill="1">
      <alignment horizontal="left" vertical="top" wrapText="1" indent="1"/>
    </xf>
    <xf numFmtId="0" fontId="9" fillId="5" borderId="5" xfId="6" applyNumberFormat="1" applyFill="1" applyBorder="1">
      <alignment horizontal="left" vertical="top" wrapText="1" indent="1"/>
    </xf>
    <xf numFmtId="164" fontId="12" fillId="5" borderId="2" xfId="5" applyFont="1" applyFill="1">
      <alignment horizontal="left" vertical="center" wrapText="1" indent="1"/>
    </xf>
    <xf numFmtId="164" fontId="8" fillId="0" borderId="5" xfId="5" applyFill="1" applyBorder="1">
      <alignment horizontal="left" vertical="center" wrapText="1" indent="1"/>
    </xf>
    <xf numFmtId="0" fontId="9" fillId="5" borderId="11" xfId="6" applyNumberFormat="1" applyFill="1" applyBorder="1">
      <alignment horizontal="left" vertical="top" wrapText="1" indent="1"/>
    </xf>
    <xf numFmtId="164" fontId="8" fillId="5" borderId="5" xfId="5" applyFill="1" applyBorder="1">
      <alignment horizontal="left" vertical="center" wrapText="1" indent="1"/>
    </xf>
    <xf numFmtId="0" fontId="14" fillId="5" borderId="4" xfId="6" applyNumberFormat="1" applyFont="1" applyFill="1">
      <alignment horizontal="left" vertical="top" wrapText="1" indent="1"/>
    </xf>
    <xf numFmtId="0" fontId="14" fillId="9" borderId="4" xfId="6" applyNumberFormat="1" applyFont="1" applyFill="1">
      <alignment horizontal="left" vertical="top" wrapText="1" indent="1"/>
    </xf>
    <xf numFmtId="0" fontId="7" fillId="11" borderId="4" xfId="6" applyNumberFormat="1" applyFont="1" applyFill="1" applyAlignment="1">
      <alignment horizontal="left" vertical="center" wrapText="1" indent="1"/>
    </xf>
    <xf numFmtId="0" fontId="7" fillId="9" borderId="4" xfId="6" applyNumberFormat="1" applyFont="1" applyFill="1" applyAlignment="1">
      <alignment horizontal="center" vertical="center" wrapText="1"/>
    </xf>
    <xf numFmtId="0" fontId="7" fillId="8" borderId="4" xfId="6" applyNumberFormat="1" applyFont="1" applyFill="1" applyAlignment="1">
      <alignment horizontal="center" vertical="center" wrapText="1"/>
    </xf>
    <xf numFmtId="0" fontId="7" fillId="12" borderId="4" xfId="6" applyNumberFormat="1" applyFont="1" applyFill="1" applyAlignment="1">
      <alignment horizontal="center" vertical="center" wrapText="1"/>
    </xf>
    <xf numFmtId="164" fontId="1" fillId="13" borderId="2" xfId="5" applyFont="1" applyFill="1">
      <alignment horizontal="left" vertical="center" wrapText="1" indent="1"/>
    </xf>
    <xf numFmtId="164" fontId="1" fillId="14" borderId="2" xfId="5" applyFont="1" applyFill="1">
      <alignment horizontal="left" vertical="center" wrapText="1" indent="1"/>
    </xf>
    <xf numFmtId="164" fontId="1" fillId="15" borderId="2" xfId="5" applyFont="1" applyFill="1">
      <alignment horizontal="left" vertical="center" wrapText="1" indent="1"/>
    </xf>
    <xf numFmtId="0" fontId="7" fillId="6" borderId="4" xfId="6" applyNumberFormat="1" applyFont="1" applyFill="1">
      <alignment horizontal="left" vertical="top" wrapText="1" indent="1"/>
    </xf>
    <xf numFmtId="0" fontId="17" fillId="5" borderId="4" xfId="6" applyNumberFormat="1" applyFont="1" applyFill="1">
      <alignment horizontal="left" vertical="top" wrapText="1" indent="1"/>
    </xf>
    <xf numFmtId="0" fontId="7" fillId="16" borderId="4" xfId="6" applyNumberFormat="1" applyFont="1" applyFill="1">
      <alignment horizontal="left" vertical="top" wrapText="1" indent="1"/>
    </xf>
    <xf numFmtId="164" fontId="17" fillId="5" borderId="4" xfId="6" applyFont="1" applyFill="1">
      <alignment horizontal="left" vertical="top" wrapText="1" indent="1"/>
    </xf>
    <xf numFmtId="0" fontId="7" fillId="5" borderId="4" xfId="6" applyNumberFormat="1" applyFont="1" applyFill="1">
      <alignment horizontal="left" vertical="top" wrapText="1" indent="1"/>
    </xf>
    <xf numFmtId="0" fontId="18" fillId="2" borderId="0" xfId="0" applyFont="1" applyFill="1" applyBorder="1"/>
    <xf numFmtId="0" fontId="17" fillId="17" borderId="4" xfId="6" applyNumberFormat="1" applyFont="1" applyFill="1">
      <alignment horizontal="left" vertical="top" wrapText="1" indent="1"/>
    </xf>
    <xf numFmtId="164" fontId="16" fillId="14" borderId="2" xfId="5" applyFont="1" applyFill="1">
      <alignment horizontal="left" vertical="center" wrapText="1" indent="1"/>
    </xf>
    <xf numFmtId="0" fontId="7" fillId="18" borderId="4" xfId="6" applyNumberFormat="1" applyFont="1" applyFill="1">
      <alignment horizontal="left" vertical="top" wrapText="1" indent="1"/>
    </xf>
    <xf numFmtId="0" fontId="0" fillId="0" borderId="0" xfId="0" applyAlignment="1"/>
    <xf numFmtId="0" fontId="17" fillId="19" borderId="4" xfId="6" applyNumberFormat="1" applyFont="1" applyFill="1">
      <alignment horizontal="left" vertical="top" wrapText="1" indent="1"/>
    </xf>
    <xf numFmtId="0" fontId="17" fillId="20" borderId="4" xfId="6" applyNumberFormat="1" applyFont="1" applyFill="1">
      <alignment horizontal="left" vertical="top" wrapText="1" indent="1"/>
    </xf>
    <xf numFmtId="0" fontId="7" fillId="18" borderId="4" xfId="6" applyNumberFormat="1" applyFont="1" applyFill="1" applyAlignment="1">
      <alignment horizontal="center" vertical="center" wrapText="1"/>
    </xf>
    <xf numFmtId="0" fontId="7" fillId="11" borderId="4" xfId="6" applyNumberFormat="1" applyFont="1" applyFill="1" applyAlignment="1">
      <alignment horizontal="center" vertical="center" wrapText="1"/>
    </xf>
    <xf numFmtId="0" fontId="19" fillId="6" borderId="4" xfId="6" applyNumberFormat="1" applyFont="1" applyFill="1" applyAlignment="1">
      <alignment horizontal="center" vertical="center" wrapText="1"/>
    </xf>
    <xf numFmtId="0" fontId="15" fillId="5" borderId="4" xfId="6" applyNumberFormat="1" applyFont="1" applyFill="1">
      <alignment horizontal="left" vertical="top" wrapText="1" indent="1"/>
    </xf>
    <xf numFmtId="164" fontId="0" fillId="0" borderId="6" xfId="7" applyFont="1">
      <alignment horizontal="left" vertical="center" wrapText="1" indent="1"/>
    </xf>
    <xf numFmtId="164" fontId="2" fillId="0" borderId="6" xfId="7">
      <alignment horizontal="left" vertical="center" wrapText="1" indent="1"/>
    </xf>
    <xf numFmtId="0" fontId="17" fillId="17" borderId="5" xfId="6" applyNumberFormat="1" applyFont="1" applyFill="1" applyBorder="1" applyAlignment="1">
      <alignment horizontal="center" vertical="center" wrapText="1"/>
    </xf>
    <xf numFmtId="0" fontId="17" fillId="20" borderId="0" xfId="6" applyNumberFormat="1" applyFont="1" applyFill="1" applyBorder="1" applyAlignment="1">
      <alignment horizontal="center" vertical="center" wrapText="1"/>
    </xf>
    <xf numFmtId="0" fontId="15" fillId="13" borderId="4" xfId="6" applyNumberFormat="1" applyFont="1" applyFill="1" applyAlignment="1">
      <alignment horizontal="center" vertical="center" wrapText="1"/>
    </xf>
    <xf numFmtId="0" fontId="15" fillId="14" borderId="4" xfId="6" applyNumberFormat="1" applyFont="1" applyFill="1" applyAlignment="1">
      <alignment horizontal="center" vertical="center" wrapText="1"/>
    </xf>
    <xf numFmtId="0" fontId="15" fillId="15" borderId="4" xfId="6" applyNumberFormat="1" applyFont="1" applyFill="1" applyAlignment="1">
      <alignment horizontal="center" vertical="center" wrapText="1"/>
    </xf>
    <xf numFmtId="0" fontId="7" fillId="16" borderId="4" xfId="6" applyNumberFormat="1" applyFont="1" applyFill="1" applyAlignment="1">
      <alignment horizontal="center" vertical="center" wrapText="1"/>
    </xf>
    <xf numFmtId="0" fontId="10" fillId="0" borderId="0" xfId="8" applyNumberFormat="1" applyAlignment="1">
      <alignment horizontal="left" vertical="top" wrapText="1" indent="1"/>
    </xf>
    <xf numFmtId="0" fontId="2" fillId="0" borderId="6" xfId="7" applyNumberFormat="1">
      <alignment horizontal="left" vertical="center" wrapText="1" indent="1"/>
    </xf>
    <xf numFmtId="0" fontId="13" fillId="0" borderId="0" xfId="0" applyFont="1" applyAlignment="1">
      <alignment horizontal="center"/>
    </xf>
    <xf numFmtId="0" fontId="7" fillId="5" borderId="4" xfId="6" applyNumberFormat="1" applyFont="1" applyFill="1" applyAlignment="1">
      <alignment horizontal="center" vertical="center" wrapText="1"/>
    </xf>
  </cellXfs>
  <cellStyles count="9">
    <cellStyle name="Detalle de día" xfId="6" xr:uid="{C1234924-543C-4C19-85A6-B3CAF5CCFC7E}"/>
    <cellStyle name="Día" xfId="5" xr:uid="{4569F461-075D-4C95-A37A-14E6127C6CDB}"/>
    <cellStyle name="Encabezado 1" xfId="2" builtinId="16"/>
    <cellStyle name="Encabezado de notas" xfId="7" xr:uid="{AF61D6EE-B238-49ED-BBAD-7100FF29AAED}"/>
    <cellStyle name="Hipervínculo" xfId="8" builtinId="8"/>
    <cellStyle name="Normal" xfId="0" builtinId="0"/>
    <cellStyle name="Título" xfId="1" builtinId="15"/>
    <cellStyle name="Título 2" xfId="3" builtinId="17"/>
    <cellStyle name="Título 3" xfId="4" builtinId="18"/>
  </cellStyles>
  <dxfs count="43">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s>
  <tableStyles count="0" defaultTableStyle="TableStyleMedium2" defaultPivotStyle="PivotStyleLight16"/>
  <colors>
    <mruColors>
      <color rgb="FFFFCC00"/>
      <color rgb="FF00FF99"/>
      <color rgb="FF00FF00"/>
      <color rgb="FFCC99FF"/>
      <color rgb="FF990099"/>
      <color rgb="FFFFFF66"/>
      <color rgb="FFFF9900"/>
      <color rgb="FFFF0066"/>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1435456</xdr:colOff>
      <xdr:row>0</xdr:row>
      <xdr:rowOff>241479</xdr:rowOff>
    </xdr:from>
    <xdr:to>
      <xdr:col>5</xdr:col>
      <xdr:colOff>107323</xdr:colOff>
      <xdr:row>0</xdr:row>
      <xdr:rowOff>1932395</xdr:rowOff>
    </xdr:to>
    <xdr:pic>
      <xdr:nvPicPr>
        <xdr:cNvPr id="2" name="Picture 3" descr="C:\Users\Ingrid\Desktop\CARLOS\Logo sigmacol\logo-loguito.png">
          <a:extLst>
            <a:ext uri="{FF2B5EF4-FFF2-40B4-BE49-F238E27FC236}">
              <a16:creationId xmlns:a16="http://schemas.microsoft.com/office/drawing/2014/main" id="{AE5EA70B-A482-4135-A344-8BF2B71C787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330931" y="241479"/>
          <a:ext cx="3901092" cy="1690916"/>
        </a:xfrm>
        <a:prstGeom prst="rect">
          <a:avLst/>
        </a:prstGeom>
        <a:noFill/>
      </xdr:spPr>
    </xdr:pic>
    <xdr:clientData/>
  </xdr:twoCellAnchor>
  <xdr:twoCellAnchor editAs="oneCell">
    <xdr:from>
      <xdr:col>6</xdr:col>
      <xdr:colOff>518220</xdr:colOff>
      <xdr:row>0</xdr:row>
      <xdr:rowOff>108148</xdr:rowOff>
    </xdr:from>
    <xdr:to>
      <xdr:col>7</xdr:col>
      <xdr:colOff>1704975</xdr:colOff>
      <xdr:row>45</xdr:row>
      <xdr:rowOff>356507</xdr:rowOff>
    </xdr:to>
    <xdr:pic>
      <xdr:nvPicPr>
        <xdr:cNvPr id="3" name="Imagen 2" descr="Imagen relacionada">
          <a:extLst>
            <a:ext uri="{FF2B5EF4-FFF2-40B4-BE49-F238E27FC236}">
              <a16:creationId xmlns:a16="http://schemas.microsoft.com/office/drawing/2014/main" id="{23585404-D14D-4E4F-A454-1CF756DBF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385995" y="108148"/>
          <a:ext cx="2929830" cy="3273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60235</xdr:colOff>
      <xdr:row>0</xdr:row>
      <xdr:rowOff>371878</xdr:rowOff>
    </xdr:from>
    <xdr:to>
      <xdr:col>6</xdr:col>
      <xdr:colOff>384085</xdr:colOff>
      <xdr:row>0</xdr:row>
      <xdr:rowOff>1852769</xdr:rowOff>
    </xdr:to>
    <xdr:pic>
      <xdr:nvPicPr>
        <xdr:cNvPr id="4" name="Imagen 3">
          <a:extLst>
            <a:ext uri="{FF2B5EF4-FFF2-40B4-BE49-F238E27FC236}">
              <a16:creationId xmlns:a16="http://schemas.microsoft.com/office/drawing/2014/main" id="{8D863232-EEF7-44BF-80AD-E8C66C219179}"/>
            </a:ext>
          </a:extLst>
        </xdr:cNvPr>
        <xdr:cNvPicPr>
          <a:picLocks noChangeAspect="1"/>
        </xdr:cNvPicPr>
      </xdr:nvPicPr>
      <xdr:blipFill>
        <a:blip xmlns:r="http://schemas.openxmlformats.org/officeDocument/2006/relationships" r:embed="rId3"/>
        <a:stretch>
          <a:fillRect/>
        </a:stretch>
      </xdr:blipFill>
      <xdr:spPr>
        <a:xfrm>
          <a:off x="7184935" y="371878"/>
          <a:ext cx="2066925" cy="1480891"/>
        </a:xfrm>
        <a:prstGeom prst="rect">
          <a:avLst/>
        </a:prstGeom>
      </xdr:spPr>
    </xdr:pic>
    <xdr:clientData/>
  </xdr:twoCellAnchor>
  <xdr:twoCellAnchor editAs="oneCell">
    <xdr:from>
      <xdr:col>0</xdr:col>
      <xdr:colOff>63174</xdr:colOff>
      <xdr:row>0</xdr:row>
      <xdr:rowOff>57077</xdr:rowOff>
    </xdr:from>
    <xdr:to>
      <xdr:col>2</xdr:col>
      <xdr:colOff>245699</xdr:colOff>
      <xdr:row>1</xdr:row>
      <xdr:rowOff>166506</xdr:rowOff>
    </xdr:to>
    <xdr:pic>
      <xdr:nvPicPr>
        <xdr:cNvPr id="5" name="Imagen 4">
          <a:extLst>
            <a:ext uri="{FF2B5EF4-FFF2-40B4-BE49-F238E27FC236}">
              <a16:creationId xmlns:a16="http://schemas.microsoft.com/office/drawing/2014/main" id="{7EC73919-AB96-48D9-A891-158EEEE8F779}"/>
            </a:ext>
          </a:extLst>
        </xdr:cNvPr>
        <xdr:cNvPicPr>
          <a:picLocks noChangeAspect="1"/>
        </xdr:cNvPicPr>
      </xdr:nvPicPr>
      <xdr:blipFill>
        <a:blip xmlns:r="http://schemas.openxmlformats.org/officeDocument/2006/relationships" r:embed="rId4"/>
        <a:stretch>
          <a:fillRect/>
        </a:stretch>
      </xdr:blipFill>
      <xdr:spPr>
        <a:xfrm>
          <a:off x="63174" y="57077"/>
          <a:ext cx="2077283" cy="207588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CD18F-970E-4C71-BD27-6AC5F55A70BC}">
  <sheetPr>
    <tabColor theme="4" tint="-0.249977111117893"/>
    <pageSetUpPr autoPageBreaks="0" fitToPage="1"/>
  </sheetPr>
  <dimension ref="A1:R184"/>
  <sheetViews>
    <sheetView showGridLines="0" tabSelected="1" topLeftCell="A143" zoomScale="93" zoomScaleNormal="93" workbookViewId="0">
      <selection activeCell="B143" sqref="B143:C143 B5"/>
    </sheetView>
  </sheetViews>
  <sheetFormatPr baseColWidth="10" defaultColWidth="10" defaultRowHeight="15" x14ac:dyDescent="0.25"/>
  <cols>
    <col min="1" max="1" width="2.28515625" customWidth="1"/>
    <col min="2" max="8" width="26.140625" customWidth="1"/>
    <col min="9" max="9" width="2.85546875" customWidth="1"/>
    <col min="10" max="10" width="4.85546875" customWidth="1"/>
    <col min="11" max="11" width="14.140625" customWidth="1"/>
    <col min="12" max="12" width="13.140625" customWidth="1"/>
    <col min="13" max="13" width="13.28515625" customWidth="1"/>
    <col min="14" max="14" width="13.140625" customWidth="1"/>
    <col min="15" max="15" width="13.7109375" customWidth="1"/>
    <col min="16" max="16" width="16" customWidth="1"/>
  </cols>
  <sheetData>
    <row r="1" spans="1:18" ht="154.5" customHeight="1" x14ac:dyDescent="0.25">
      <c r="K1" s="60" t="s">
        <v>46</v>
      </c>
      <c r="L1" s="61" t="s">
        <v>47</v>
      </c>
      <c r="M1" s="41" t="s">
        <v>48</v>
      </c>
      <c r="N1" s="42" t="s">
        <v>49</v>
      </c>
      <c r="O1" s="43" t="s">
        <v>50</v>
      </c>
      <c r="P1" s="59" t="s">
        <v>118</v>
      </c>
      <c r="R1" s="56"/>
    </row>
    <row r="2" spans="1:18" s="1" customFormat="1" ht="68.25" customHeight="1" x14ac:dyDescent="0.7">
      <c r="B2" s="73" t="s">
        <v>78</v>
      </c>
      <c r="C2" s="73"/>
      <c r="D2" s="73"/>
      <c r="E2" s="73"/>
      <c r="F2" s="73"/>
      <c r="G2" s="73"/>
      <c r="K2" s="67" t="s">
        <v>79</v>
      </c>
      <c r="L2" s="68" t="s">
        <v>80</v>
      </c>
      <c r="M2" s="69" t="s">
        <v>81</v>
      </c>
      <c r="N2" s="70" t="s">
        <v>82</v>
      </c>
      <c r="O2" s="65" t="s">
        <v>115</v>
      </c>
      <c r="P2" s="66" t="s">
        <v>147</v>
      </c>
    </row>
    <row r="3" spans="1:18" ht="15" customHeight="1" x14ac:dyDescent="0.25">
      <c r="K3" s="67"/>
      <c r="L3" s="68"/>
      <c r="M3" s="69"/>
      <c r="N3" s="70"/>
      <c r="O3" s="65"/>
      <c r="P3" s="66"/>
    </row>
    <row r="4" spans="1:18" ht="54" hidden="1" customHeight="1" x14ac:dyDescent="0.7">
      <c r="A4" s="2"/>
      <c r="B4" s="3">
        <v>2020</v>
      </c>
      <c r="C4" s="4" t="s">
        <v>0</v>
      </c>
      <c r="D4" s="2"/>
      <c r="E4" s="2"/>
      <c r="F4" s="2"/>
      <c r="G4" s="2"/>
      <c r="H4" s="2"/>
      <c r="K4" s="67"/>
      <c r="L4" s="68"/>
      <c r="M4" s="69"/>
      <c r="N4" s="70"/>
      <c r="O4" s="65"/>
      <c r="P4" s="66"/>
    </row>
    <row r="5" spans="1:18" ht="14.25" hidden="1" customHeight="1" x14ac:dyDescent="0.25">
      <c r="A5" s="5"/>
      <c r="B5" s="6" t="s">
        <v>1</v>
      </c>
      <c r="C5" s="7" t="str">
        <f>UPPER(TEXT(C6,"dddd"))</f>
        <v>MARTES</v>
      </c>
      <c r="D5" s="6" t="str">
        <f>UPPER(TEXT(D6,"dddd"))</f>
        <v>MIÉRCOLES</v>
      </c>
      <c r="E5" s="7" t="str">
        <f t="shared" ref="E5:H5" si="0">UPPER(TEXT(E6,"dddd"))</f>
        <v>JUEVES</v>
      </c>
      <c r="F5" s="6" t="str">
        <f t="shared" si="0"/>
        <v>VIERNES</v>
      </c>
      <c r="G5" s="7" t="str">
        <f t="shared" si="0"/>
        <v>SÁBADO</v>
      </c>
      <c r="H5" s="6" t="str">
        <f t="shared" si="0"/>
        <v>DOMINGO</v>
      </c>
      <c r="K5" s="67"/>
      <c r="L5" s="68"/>
      <c r="M5" s="69"/>
      <c r="N5" s="70"/>
      <c r="O5" s="65"/>
      <c r="P5" s="66"/>
    </row>
    <row r="6" spans="1:18" ht="16.5" hidden="1" customHeight="1" x14ac:dyDescent="0.25">
      <c r="B6" s="8">
        <f t="array" ref="B6:H6">Días+1+DATE(Calendario1Año,Calendario1MesOpción,1)-WEEKDAY(DATE(Calendario1Año,Calendario1MesOpción,1),DíaDeLaSemanaOpción)</f>
        <v>43829</v>
      </c>
      <c r="C6" s="8">
        <v>43830</v>
      </c>
      <c r="D6" s="8">
        <v>43831</v>
      </c>
      <c r="E6" s="8">
        <v>43832</v>
      </c>
      <c r="F6" s="8">
        <v>43833</v>
      </c>
      <c r="G6" s="8">
        <v>43834</v>
      </c>
      <c r="H6" s="9">
        <v>43835</v>
      </c>
      <c r="K6" s="67"/>
      <c r="L6" s="68"/>
      <c r="M6" s="69"/>
      <c r="N6" s="70"/>
      <c r="O6" s="65"/>
      <c r="P6" s="66"/>
    </row>
    <row r="7" spans="1:18" ht="56.25" hidden="1" customHeight="1" x14ac:dyDescent="0.25">
      <c r="B7" s="10"/>
      <c r="C7" s="10"/>
      <c r="D7" s="10"/>
      <c r="E7" s="10"/>
      <c r="F7" s="10"/>
      <c r="G7" s="10"/>
      <c r="H7" s="11"/>
      <c r="K7" s="67"/>
      <c r="L7" s="68"/>
      <c r="M7" s="69"/>
      <c r="N7" s="70"/>
      <c r="O7" s="65"/>
      <c r="P7" s="66"/>
    </row>
    <row r="8" spans="1:18" ht="16.5" hidden="1" customHeight="1" x14ac:dyDescent="0.25">
      <c r="B8" s="8">
        <f t="array" ref="B8:H8">Días+8+DATE(Calendario1Año,Calendario1MesOpción,1)-WEEKDAY(DATE(Calendario1Año,Calendario1MesOpción,1),DíaDeLaSemanaOpción)</f>
        <v>43836</v>
      </c>
      <c r="C8" s="8">
        <v>43837</v>
      </c>
      <c r="D8" s="8">
        <v>43838</v>
      </c>
      <c r="E8" s="8">
        <v>43839</v>
      </c>
      <c r="F8" s="8">
        <v>43840</v>
      </c>
      <c r="G8" s="8">
        <v>43841</v>
      </c>
      <c r="H8" s="9">
        <v>43842</v>
      </c>
      <c r="K8" s="67"/>
      <c r="L8" s="68"/>
      <c r="M8" s="69"/>
      <c r="N8" s="70"/>
      <c r="O8" s="65"/>
      <c r="P8" s="66"/>
    </row>
    <row r="9" spans="1:18" ht="56.25" hidden="1" customHeight="1" x14ac:dyDescent="0.25">
      <c r="B9" s="12"/>
      <c r="C9" s="12"/>
      <c r="D9" s="12"/>
      <c r="E9" s="10"/>
      <c r="F9" s="10"/>
      <c r="G9" s="10"/>
      <c r="H9" s="10"/>
      <c r="K9" s="67"/>
      <c r="L9" s="68"/>
      <c r="M9" s="69"/>
      <c r="N9" s="70"/>
      <c r="O9" s="65"/>
      <c r="P9" s="66"/>
    </row>
    <row r="10" spans="1:18" ht="16.5" hidden="1" customHeight="1" x14ac:dyDescent="0.25">
      <c r="B10" s="8">
        <f t="array" ref="B10:H10">Días+15+DATE(Calendario1Año,Calendario1MesOpción,1)-WEEKDAY(DATE(Calendario1Año,Calendario1MesOpción,1),DíaDeLaSemanaOpción)</f>
        <v>43843</v>
      </c>
      <c r="C10" s="8">
        <v>43844</v>
      </c>
      <c r="D10" s="8">
        <v>43845</v>
      </c>
      <c r="E10" s="8">
        <v>43846</v>
      </c>
      <c r="F10" s="8">
        <v>43847</v>
      </c>
      <c r="G10" s="8">
        <v>43848</v>
      </c>
      <c r="H10" s="9">
        <v>43849</v>
      </c>
      <c r="K10" s="67"/>
      <c r="L10" s="68"/>
      <c r="M10" s="69"/>
      <c r="N10" s="70"/>
      <c r="O10" s="65"/>
      <c r="P10" s="66"/>
    </row>
    <row r="11" spans="1:18" ht="56.25" hidden="1" customHeight="1" x14ac:dyDescent="0.25">
      <c r="B11" s="13" t="s">
        <v>2</v>
      </c>
      <c r="C11" s="13" t="s">
        <v>3</v>
      </c>
      <c r="D11" s="13" t="s">
        <v>4</v>
      </c>
      <c r="E11" s="10"/>
      <c r="F11" s="10"/>
      <c r="G11" s="10"/>
      <c r="H11" s="11"/>
      <c r="K11" s="67"/>
      <c r="L11" s="68"/>
      <c r="M11" s="69"/>
      <c r="N11" s="70"/>
      <c r="O11" s="65"/>
      <c r="P11" s="66"/>
    </row>
    <row r="12" spans="1:18" ht="16.5" hidden="1" customHeight="1" x14ac:dyDescent="0.25">
      <c r="B12" s="8">
        <f t="array" ref="B12:H12">Días+22+DATE(Calendario1Año,Calendario1MesOpción,1)-WEEKDAY(DATE(Calendario1Año,Calendario1MesOpción,1),DíaDeLaSemanaOpción)</f>
        <v>43850</v>
      </c>
      <c r="C12" s="8">
        <v>43851</v>
      </c>
      <c r="D12" s="8">
        <v>43852</v>
      </c>
      <c r="E12" s="8">
        <v>43853</v>
      </c>
      <c r="F12" s="8">
        <v>43854</v>
      </c>
      <c r="G12" s="8">
        <v>43855</v>
      </c>
      <c r="H12" s="9">
        <v>43856</v>
      </c>
      <c r="K12" s="67"/>
      <c r="L12" s="68"/>
      <c r="M12" s="69"/>
      <c r="N12" s="70"/>
      <c r="O12" s="65"/>
      <c r="P12" s="66"/>
    </row>
    <row r="13" spans="1:18" ht="56.25" hidden="1" customHeight="1" x14ac:dyDescent="0.25">
      <c r="B13" s="10"/>
      <c r="C13" s="10"/>
      <c r="D13" s="10"/>
      <c r="E13" s="10"/>
      <c r="F13" s="10"/>
      <c r="G13" s="10"/>
      <c r="H13" s="11"/>
      <c r="K13" s="67"/>
      <c r="L13" s="68"/>
      <c r="M13" s="69"/>
      <c r="N13" s="70"/>
      <c r="O13" s="65"/>
      <c r="P13" s="66"/>
    </row>
    <row r="14" spans="1:18" ht="16.5" hidden="1" customHeight="1" x14ac:dyDescent="0.25">
      <c r="B14" s="8">
        <f t="array" ref="B14:H14">Días+29+DATE(Calendario1Año,Calendario1MesOpción,1)-WEEKDAY(DATE(Calendario1Año,Calendario1MesOpción,1),DíaDeLaSemanaOpción)</f>
        <v>43857</v>
      </c>
      <c r="C14" s="8">
        <v>43858</v>
      </c>
      <c r="D14" s="8">
        <v>43859</v>
      </c>
      <c r="E14" s="8">
        <v>43860</v>
      </c>
      <c r="F14" s="8">
        <v>43861</v>
      </c>
      <c r="G14" s="8">
        <v>43862</v>
      </c>
      <c r="H14" s="9">
        <v>43863</v>
      </c>
      <c r="K14" s="67"/>
      <c r="L14" s="68"/>
      <c r="M14" s="69"/>
      <c r="N14" s="70"/>
      <c r="O14" s="65"/>
      <c r="P14" s="66"/>
    </row>
    <row r="15" spans="1:18" ht="78.75" hidden="1" customHeight="1" x14ac:dyDescent="0.25">
      <c r="B15" s="14" t="s">
        <v>5</v>
      </c>
      <c r="C15" s="12"/>
      <c r="D15" s="14" t="s">
        <v>6</v>
      </c>
      <c r="E15" s="10"/>
      <c r="F15" s="10"/>
      <c r="G15" s="10"/>
      <c r="H15" s="11"/>
      <c r="K15" s="67"/>
      <c r="L15" s="68"/>
      <c r="M15" s="69"/>
      <c r="N15" s="70"/>
      <c r="O15" s="65"/>
      <c r="P15" s="66"/>
    </row>
    <row r="16" spans="1:18" ht="16.5" hidden="1" customHeight="1" x14ac:dyDescent="0.25">
      <c r="B16" s="8">
        <f t="array" ref="B16:C16">Días+36+DATE(Calendario1Año,Calendario1MesOpción,1)-WEEKDAY(DATE(Calendario1Año,Calendario1MesOpción,1),DíaDeLaSemanaOpción)</f>
        <v>43864</v>
      </c>
      <c r="C16" s="8">
        <v>43865</v>
      </c>
      <c r="D16" s="72" t="s">
        <v>7</v>
      </c>
      <c r="E16" s="72"/>
      <c r="F16" s="72"/>
      <c r="G16" s="72"/>
      <c r="H16" s="72"/>
      <c r="K16" s="67"/>
      <c r="L16" s="68"/>
      <c r="M16" s="69"/>
      <c r="N16" s="70"/>
      <c r="O16" s="65"/>
      <c r="P16" s="66"/>
    </row>
    <row r="17" spans="1:16" ht="63.75" hidden="1" customHeight="1" x14ac:dyDescent="0.25">
      <c r="B17" s="10"/>
      <c r="C17" s="10"/>
      <c r="D17" s="71"/>
      <c r="E17" s="71"/>
      <c r="F17" s="71"/>
      <c r="G17" s="71"/>
      <c r="H17" s="71"/>
      <c r="K17" s="67"/>
      <c r="L17" s="68"/>
      <c r="M17" s="69"/>
      <c r="N17" s="70"/>
      <c r="O17" s="65"/>
      <c r="P17" s="66"/>
    </row>
    <row r="18" spans="1:16" ht="54" hidden="1" customHeight="1" x14ac:dyDescent="0.7">
      <c r="A18" s="2"/>
      <c r="B18" s="3">
        <f>YEAR(DATE(Calendario1Año,Calendario1MesOpción+1,1))</f>
        <v>2020</v>
      </c>
      <c r="C18" s="4" t="str">
        <f>TEXT(DATE(Calendario1Año,Calendario1MesOpción+1,1),"mmmm")</f>
        <v>febrero</v>
      </c>
      <c r="D18" s="15"/>
      <c r="E18" s="15"/>
      <c r="F18" s="15"/>
      <c r="G18" s="15"/>
      <c r="H18" s="2"/>
      <c r="K18" s="67"/>
      <c r="L18" s="68"/>
      <c r="M18" s="69"/>
      <c r="N18" s="70"/>
      <c r="O18" s="65"/>
      <c r="P18" s="66"/>
    </row>
    <row r="19" spans="1:16" ht="14.25" hidden="1" customHeight="1" x14ac:dyDescent="0.25">
      <c r="A19" s="5"/>
      <c r="B19" s="6" t="str">
        <f>UPPER(TEXT(B20,"dddd"))</f>
        <v>LUNES</v>
      </c>
      <c r="C19" s="7" t="str">
        <f t="shared" ref="C19:H19" si="1">UPPER(TEXT(C20,"dddd"))</f>
        <v>MARTES</v>
      </c>
      <c r="D19" s="6" t="str">
        <f t="shared" si="1"/>
        <v>MIÉRCOLES</v>
      </c>
      <c r="E19" s="7" t="str">
        <f t="shared" si="1"/>
        <v>JUEVES</v>
      </c>
      <c r="F19" s="6" t="str">
        <f t="shared" si="1"/>
        <v>VIERNES</v>
      </c>
      <c r="G19" s="7" t="str">
        <f t="shared" si="1"/>
        <v>SÁBADO</v>
      </c>
      <c r="H19" s="6" t="str">
        <f t="shared" si="1"/>
        <v>DOMINGO</v>
      </c>
      <c r="K19" s="67"/>
      <c r="L19" s="68"/>
      <c r="M19" s="69"/>
      <c r="N19" s="70"/>
      <c r="O19" s="65"/>
      <c r="P19" s="66"/>
    </row>
    <row r="20" spans="1:16" ht="16.5" hidden="1" customHeight="1" x14ac:dyDescent="0.25">
      <c r="B20" s="8">
        <f t="array" ref="B20:H20">Días+1+DATE(Calendario2Año,Calendario2MesOpción,1)-WEEKDAY(DATE(Calendario2Año,Calendario2MesOpción,1),DíaDeLaSemanaOpción)</f>
        <v>43857</v>
      </c>
      <c r="C20" s="8">
        <v>43858</v>
      </c>
      <c r="D20" s="8">
        <v>43859</v>
      </c>
      <c r="E20" s="8">
        <v>43860</v>
      </c>
      <c r="F20" s="8">
        <v>43861</v>
      </c>
      <c r="G20" s="8">
        <v>43862</v>
      </c>
      <c r="H20" s="9">
        <v>43863</v>
      </c>
      <c r="K20" s="67"/>
      <c r="L20" s="68"/>
      <c r="M20" s="69"/>
      <c r="N20" s="70"/>
      <c r="O20" s="65"/>
      <c r="P20" s="66"/>
    </row>
    <row r="21" spans="1:16" ht="56.25" hidden="1" customHeight="1" x14ac:dyDescent="0.25">
      <c r="B21" s="10"/>
      <c r="C21" s="10"/>
      <c r="D21" s="10"/>
      <c r="E21" s="10"/>
      <c r="F21" s="10"/>
      <c r="G21" s="10"/>
      <c r="H21" s="11"/>
      <c r="K21" s="67"/>
      <c r="L21" s="68"/>
      <c r="M21" s="69"/>
      <c r="N21" s="70"/>
      <c r="O21" s="65"/>
      <c r="P21" s="66"/>
    </row>
    <row r="22" spans="1:16" ht="16.5" hidden="1" customHeight="1" x14ac:dyDescent="0.25">
      <c r="B22" s="8">
        <f t="array" ref="B22:H22">Días+8+DATE(Calendario2Año,Calendario2MesOpción,1)-WEEKDAY(DATE(Calendario2Año,Calendario2MesOpción,1),DíaDeLaSemanaOpción)</f>
        <v>43864</v>
      </c>
      <c r="C22" s="8">
        <v>43865</v>
      </c>
      <c r="D22" s="8">
        <v>43866</v>
      </c>
      <c r="E22" s="8">
        <v>43867</v>
      </c>
      <c r="F22" s="8">
        <v>43868</v>
      </c>
      <c r="G22" s="8">
        <v>43869</v>
      </c>
      <c r="H22" s="9">
        <v>43870</v>
      </c>
      <c r="K22" s="67"/>
      <c r="L22" s="68"/>
      <c r="M22" s="69"/>
      <c r="N22" s="70"/>
      <c r="O22" s="65"/>
      <c r="P22" s="66"/>
    </row>
    <row r="23" spans="1:16" ht="78" hidden="1" customHeight="1" x14ac:dyDescent="0.25">
      <c r="B23" s="14" t="s">
        <v>8</v>
      </c>
      <c r="C23" s="12"/>
      <c r="D23" s="14" t="s">
        <v>9</v>
      </c>
      <c r="E23" s="10"/>
      <c r="F23" s="10"/>
      <c r="G23" s="10"/>
      <c r="H23" s="11"/>
      <c r="K23" s="67"/>
      <c r="L23" s="68"/>
      <c r="M23" s="69"/>
      <c r="N23" s="70"/>
      <c r="O23" s="65"/>
      <c r="P23" s="66"/>
    </row>
    <row r="24" spans="1:16" ht="16.5" hidden="1" customHeight="1" x14ac:dyDescent="0.25">
      <c r="B24" s="8">
        <f t="array" ref="B24:H24">Días+15+DATE(Calendario2Año,Calendario2MesOpción,1)-WEEKDAY(DATE(Calendario2Año,Calendario2MesOpción,1),DíaDeLaSemanaOpción)</f>
        <v>43871</v>
      </c>
      <c r="C24" s="8">
        <v>43872</v>
      </c>
      <c r="D24" s="8">
        <v>43873</v>
      </c>
      <c r="E24" s="8">
        <v>43874</v>
      </c>
      <c r="F24" s="8">
        <v>43875</v>
      </c>
      <c r="G24" s="8">
        <v>43876</v>
      </c>
      <c r="H24" s="9">
        <v>43877</v>
      </c>
      <c r="K24" s="67"/>
      <c r="L24" s="68"/>
      <c r="M24" s="69"/>
      <c r="N24" s="70"/>
      <c r="O24" s="65"/>
      <c r="P24" s="66"/>
    </row>
    <row r="25" spans="1:16" ht="77.25" hidden="1" customHeight="1" x14ac:dyDescent="0.25">
      <c r="B25" s="14" t="s">
        <v>10</v>
      </c>
      <c r="C25" s="12"/>
      <c r="D25" s="14" t="s">
        <v>11</v>
      </c>
      <c r="E25" s="16" t="s">
        <v>12</v>
      </c>
      <c r="F25" s="16" t="s">
        <v>13</v>
      </c>
      <c r="G25" s="16" t="s">
        <v>14</v>
      </c>
      <c r="H25" s="11"/>
      <c r="K25" s="67"/>
      <c r="L25" s="68"/>
      <c r="M25" s="69"/>
      <c r="N25" s="70"/>
      <c r="O25" s="65"/>
      <c r="P25" s="66"/>
    </row>
    <row r="26" spans="1:16" ht="16.5" hidden="1" customHeight="1" x14ac:dyDescent="0.25">
      <c r="B26" s="17">
        <f t="array" ref="B26:H26">Días+22+DATE(Calendario2Año,Calendario2MesOpción,1)-WEEKDAY(DATE(Calendario2Año,Calendario2MesOpción,1),DíaDeLaSemanaOpción)</f>
        <v>43878</v>
      </c>
      <c r="C26" s="17">
        <v>43879</v>
      </c>
      <c r="D26" s="17">
        <v>43880</v>
      </c>
      <c r="E26" s="8">
        <v>43881</v>
      </c>
      <c r="F26" s="8">
        <v>43882</v>
      </c>
      <c r="G26" s="8">
        <v>43883</v>
      </c>
      <c r="H26" s="9">
        <v>43884</v>
      </c>
      <c r="K26" s="67"/>
      <c r="L26" s="68"/>
      <c r="M26" s="69"/>
      <c r="N26" s="70"/>
      <c r="O26" s="65"/>
      <c r="P26" s="66"/>
    </row>
    <row r="27" spans="1:16" ht="66.75" hidden="1" customHeight="1" x14ac:dyDescent="0.25">
      <c r="B27" s="18"/>
      <c r="C27" s="19"/>
      <c r="D27" s="20"/>
      <c r="E27" s="12"/>
      <c r="F27" s="12"/>
      <c r="G27" s="12"/>
      <c r="H27" s="11"/>
      <c r="K27" s="67"/>
      <c r="L27" s="68"/>
      <c r="M27" s="69"/>
      <c r="N27" s="70"/>
      <c r="O27" s="65"/>
      <c r="P27" s="66"/>
    </row>
    <row r="28" spans="1:16" ht="16.5" hidden="1" customHeight="1" x14ac:dyDescent="0.25">
      <c r="B28" s="17">
        <f t="array" ref="B28:H28">Días+29+DATE(Calendario2Año,Calendario2MesOpción,1)-WEEKDAY(DATE(Calendario2Año,Calendario2MesOpción,1),DíaDeLaSemanaOpción)</f>
        <v>43885</v>
      </c>
      <c r="C28" s="21">
        <v>43886</v>
      </c>
      <c r="D28" s="17">
        <v>43887</v>
      </c>
      <c r="E28" s="8">
        <v>43888</v>
      </c>
      <c r="F28" s="8">
        <v>43889</v>
      </c>
      <c r="G28" s="8">
        <v>43890</v>
      </c>
      <c r="H28" s="9">
        <v>43891</v>
      </c>
      <c r="K28" s="67"/>
      <c r="L28" s="68"/>
      <c r="M28" s="69"/>
      <c r="N28" s="70"/>
      <c r="O28" s="65"/>
      <c r="P28" s="66"/>
    </row>
    <row r="29" spans="1:16" ht="66.75" hidden="1" customHeight="1" x14ac:dyDescent="0.25">
      <c r="B29" s="22" t="s">
        <v>15</v>
      </c>
      <c r="C29" s="22" t="s">
        <v>16</v>
      </c>
      <c r="D29" s="22" t="s">
        <v>17</v>
      </c>
      <c r="E29" s="12"/>
      <c r="F29" s="12"/>
      <c r="G29" s="12"/>
      <c r="H29" s="23"/>
      <c r="K29" s="67"/>
      <c r="L29" s="68"/>
      <c r="M29" s="69"/>
      <c r="N29" s="70"/>
      <c r="O29" s="65"/>
      <c r="P29" s="66"/>
    </row>
    <row r="30" spans="1:16" ht="16.5" hidden="1" customHeight="1" x14ac:dyDescent="0.25">
      <c r="B30" s="8">
        <f t="array" ref="B30:C30">Días+36+DATE(Calendario2Año,Calendario2MesOpción,1)-WEEKDAY(DATE(Calendario2Año,Calendario2MesOpción,1),DíaDeLaSemanaOpción)</f>
        <v>43892</v>
      </c>
      <c r="C30" s="8">
        <v>43893</v>
      </c>
      <c r="D30" s="64" t="s">
        <v>7</v>
      </c>
      <c r="E30" s="64"/>
      <c r="F30" s="64"/>
      <c r="G30" s="64"/>
      <c r="H30" s="64"/>
      <c r="K30" s="67"/>
      <c r="L30" s="68"/>
      <c r="M30" s="69"/>
      <c r="N30" s="70"/>
      <c r="O30" s="65"/>
      <c r="P30" s="66"/>
    </row>
    <row r="31" spans="1:16" ht="63.75" hidden="1" customHeight="1" x14ac:dyDescent="0.25">
      <c r="B31" s="10"/>
      <c r="C31" s="10"/>
      <c r="D31" s="71"/>
      <c r="E31" s="71"/>
      <c r="F31" s="71"/>
      <c r="G31" s="71"/>
      <c r="H31" s="71"/>
      <c r="K31" s="67"/>
      <c r="L31" s="68"/>
      <c r="M31" s="69"/>
      <c r="N31" s="70"/>
      <c r="O31" s="65"/>
      <c r="P31" s="66"/>
    </row>
    <row r="32" spans="1:16" ht="54" hidden="1" customHeight="1" x14ac:dyDescent="0.7">
      <c r="A32" s="2"/>
      <c r="B32" s="3">
        <f>YEAR(DATE(Calendario2Año,Calendario2MesOpción+1,1))</f>
        <v>2020</v>
      </c>
      <c r="C32" s="4" t="str">
        <f>TEXT(DATE(Calendario2Año,Calendario2MesOpción+1,1),"mmmm")</f>
        <v>marzo</v>
      </c>
      <c r="D32" s="15"/>
      <c r="E32" s="15"/>
      <c r="F32" s="15"/>
      <c r="G32" s="15"/>
      <c r="H32" s="2"/>
      <c r="K32" s="67"/>
      <c r="L32" s="68"/>
      <c r="M32" s="69"/>
      <c r="N32" s="70"/>
      <c r="O32" s="65"/>
      <c r="P32" s="66"/>
    </row>
    <row r="33" spans="1:16" ht="14.25" hidden="1" customHeight="1" x14ac:dyDescent="0.25">
      <c r="A33" s="5"/>
      <c r="B33" s="6" t="str">
        <f>UPPER(TEXT(B34,"dddd"))</f>
        <v>LUNES</v>
      </c>
      <c r="C33" s="7" t="str">
        <f t="shared" ref="C33:H33" si="2">UPPER(TEXT(C34,"dddd"))</f>
        <v>MARTES</v>
      </c>
      <c r="D33" s="6" t="str">
        <f t="shared" si="2"/>
        <v>MIÉRCOLES</v>
      </c>
      <c r="E33" s="7" t="str">
        <f t="shared" si="2"/>
        <v>JUEVES</v>
      </c>
      <c r="F33" s="6" t="str">
        <f t="shared" si="2"/>
        <v>VIERNES</v>
      </c>
      <c r="G33" s="7" t="str">
        <f t="shared" si="2"/>
        <v>SÁBADO</v>
      </c>
      <c r="H33" s="6" t="str">
        <f t="shared" si="2"/>
        <v>DOMINGO</v>
      </c>
      <c r="K33" s="67"/>
      <c r="L33" s="68"/>
      <c r="M33" s="69"/>
      <c r="N33" s="70"/>
      <c r="O33" s="65"/>
      <c r="P33" s="66"/>
    </row>
    <row r="34" spans="1:16" ht="16.5" hidden="1" customHeight="1" x14ac:dyDescent="0.25">
      <c r="B34" s="8">
        <f t="array" ref="B34:H34">Días+1+DATE(Calendario3Año,Calendario3MesOpción,1)-WEEKDAY(DATE(Calendario3Año,Calendario3MesOpción,1),DíaDeLaSemanaOpción)</f>
        <v>43885</v>
      </c>
      <c r="C34" s="8">
        <v>43886</v>
      </c>
      <c r="D34" s="8">
        <v>43887</v>
      </c>
      <c r="E34" s="8">
        <v>43888</v>
      </c>
      <c r="F34" s="8">
        <v>43889</v>
      </c>
      <c r="G34" s="8">
        <v>43890</v>
      </c>
      <c r="H34" s="9">
        <v>43891</v>
      </c>
      <c r="K34" s="67"/>
      <c r="L34" s="68"/>
      <c r="M34" s="69"/>
      <c r="N34" s="70"/>
      <c r="O34" s="65"/>
      <c r="P34" s="66"/>
    </row>
    <row r="35" spans="1:16" ht="56.25" hidden="1" customHeight="1" x14ac:dyDescent="0.25">
      <c r="B35" s="10"/>
      <c r="C35" s="10"/>
      <c r="D35" s="10"/>
      <c r="E35" s="12"/>
      <c r="F35" s="12"/>
      <c r="G35" s="12"/>
      <c r="H35" s="11"/>
      <c r="K35" s="67"/>
      <c r="L35" s="68"/>
      <c r="M35" s="69"/>
      <c r="N35" s="70"/>
      <c r="O35" s="65"/>
      <c r="P35" s="66"/>
    </row>
    <row r="36" spans="1:16" ht="16.5" hidden="1" customHeight="1" x14ac:dyDescent="0.25">
      <c r="B36" s="8">
        <f t="array" ref="B36:H36">Días+8+DATE(Calendario3Año,Calendario3MesOpción,1)-WEEKDAY(DATE(Calendario3Año,Calendario3MesOpción,1),DíaDeLaSemanaOpción)</f>
        <v>43892</v>
      </c>
      <c r="C36" s="8">
        <v>43893</v>
      </c>
      <c r="D36" s="8">
        <v>43894</v>
      </c>
      <c r="E36" s="8">
        <v>43895</v>
      </c>
      <c r="F36" s="8">
        <v>43896</v>
      </c>
      <c r="G36" s="8">
        <v>43897</v>
      </c>
      <c r="H36" s="9">
        <v>43898</v>
      </c>
      <c r="K36" s="67"/>
      <c r="L36" s="68"/>
      <c r="M36" s="69"/>
      <c r="N36" s="70"/>
      <c r="O36" s="65"/>
      <c r="P36" s="66"/>
    </row>
    <row r="37" spans="1:16" ht="73.5" hidden="1" customHeight="1" x14ac:dyDescent="0.25">
      <c r="B37" s="24" t="s">
        <v>18</v>
      </c>
      <c r="C37" s="24" t="s">
        <v>19</v>
      </c>
      <c r="D37" s="24" t="s">
        <v>20</v>
      </c>
      <c r="E37" s="25"/>
      <c r="F37" s="25"/>
      <c r="G37" s="25"/>
      <c r="H37" s="11"/>
      <c r="K37" s="67"/>
      <c r="L37" s="68"/>
      <c r="M37" s="69"/>
      <c r="N37" s="70"/>
      <c r="O37" s="65"/>
      <c r="P37" s="66"/>
    </row>
    <row r="38" spans="1:16" ht="16.5" hidden="1" customHeight="1" x14ac:dyDescent="0.25">
      <c r="B38" s="26">
        <f t="array" ref="B38:H38">Días+15+DATE(Calendario3Año,Calendario3MesOpción,1)-WEEKDAY(DATE(Calendario3Año,Calendario3MesOpción,1),DíaDeLaSemanaOpción)</f>
        <v>43899</v>
      </c>
      <c r="C38" s="27">
        <v>43900</v>
      </c>
      <c r="D38" s="28">
        <v>43901</v>
      </c>
      <c r="E38" s="8">
        <v>43902</v>
      </c>
      <c r="F38" s="8">
        <v>43903</v>
      </c>
      <c r="G38" s="8">
        <v>43904</v>
      </c>
      <c r="H38" s="9">
        <v>43905</v>
      </c>
      <c r="K38" s="67"/>
      <c r="L38" s="68"/>
      <c r="M38" s="69"/>
      <c r="N38" s="70"/>
      <c r="O38" s="65"/>
      <c r="P38" s="66"/>
    </row>
    <row r="39" spans="1:16" ht="76.5" hidden="1" customHeight="1" x14ac:dyDescent="0.25">
      <c r="B39" s="29"/>
      <c r="C39" s="30"/>
      <c r="D39" s="29"/>
      <c r="E39" s="25"/>
      <c r="F39" s="25"/>
      <c r="G39" s="25"/>
      <c r="H39" s="11"/>
      <c r="K39" s="67"/>
      <c r="L39" s="68"/>
      <c r="M39" s="69"/>
      <c r="N39" s="70"/>
      <c r="O39" s="65"/>
      <c r="P39" s="66"/>
    </row>
    <row r="40" spans="1:16" ht="16.5" hidden="1" customHeight="1" x14ac:dyDescent="0.25">
      <c r="B40" s="8">
        <f t="array" ref="B40:H40">Días+22+DATE(Calendario3Año,Calendario3MesOpción,1)-WEEKDAY(DATE(Calendario3Año,Calendario3MesOpción,1),DíaDeLaSemanaOpción)</f>
        <v>43906</v>
      </c>
      <c r="C40" s="31">
        <v>43907</v>
      </c>
      <c r="D40" s="8">
        <v>43908</v>
      </c>
      <c r="E40" s="8">
        <v>43909</v>
      </c>
      <c r="F40" s="8">
        <v>43910</v>
      </c>
      <c r="G40" s="8">
        <v>43911</v>
      </c>
      <c r="H40" s="9">
        <v>43912</v>
      </c>
      <c r="K40" s="67"/>
      <c r="L40" s="68"/>
      <c r="M40" s="69"/>
      <c r="N40" s="70"/>
      <c r="O40" s="65"/>
      <c r="P40" s="66"/>
    </row>
    <row r="41" spans="1:16" ht="70.5" hidden="1" customHeight="1" x14ac:dyDescent="0.25">
      <c r="B41" s="30"/>
      <c r="C41" s="30"/>
      <c r="D41" s="13" t="s">
        <v>21</v>
      </c>
      <c r="E41" s="12"/>
      <c r="F41" s="12"/>
      <c r="G41" s="25"/>
      <c r="H41" s="11"/>
      <c r="K41" s="67"/>
      <c r="L41" s="68"/>
      <c r="M41" s="69"/>
      <c r="N41" s="70"/>
      <c r="O41" s="65"/>
      <c r="P41" s="66"/>
    </row>
    <row r="42" spans="1:16" ht="16.5" hidden="1" customHeight="1" x14ac:dyDescent="0.25">
      <c r="B42" s="8">
        <f t="array" ref="B42:H42">Días+29+DATE(Calendario3Año,Calendario3MesOpción,1)-WEEKDAY(DATE(Calendario3Año,Calendario3MesOpción,1),DíaDeLaSemanaOpción)</f>
        <v>43913</v>
      </c>
      <c r="C42" s="8">
        <v>43914</v>
      </c>
      <c r="D42" s="8">
        <v>43915</v>
      </c>
      <c r="E42" s="8">
        <v>43916</v>
      </c>
      <c r="F42" s="8">
        <v>43917</v>
      </c>
      <c r="G42" s="8">
        <v>43918</v>
      </c>
      <c r="H42" s="9">
        <v>43919</v>
      </c>
      <c r="K42" s="67"/>
      <c r="L42" s="68"/>
      <c r="M42" s="69"/>
      <c r="N42" s="70"/>
      <c r="O42" s="65"/>
      <c r="P42" s="66"/>
    </row>
    <row r="43" spans="1:16" ht="57" hidden="1" customHeight="1" x14ac:dyDescent="0.25">
      <c r="B43" s="30"/>
      <c r="C43" s="30"/>
      <c r="D43" s="22" t="s">
        <v>22</v>
      </c>
      <c r="E43" s="12"/>
      <c r="F43" s="12"/>
      <c r="G43" s="12"/>
      <c r="H43" s="23"/>
      <c r="K43" s="67"/>
      <c r="L43" s="68"/>
      <c r="M43" s="69"/>
      <c r="N43" s="70"/>
      <c r="O43" s="65"/>
      <c r="P43" s="66"/>
    </row>
    <row r="44" spans="1:16" ht="16.5" hidden="1" customHeight="1" x14ac:dyDescent="0.25">
      <c r="B44" s="8">
        <f t="array" ref="B44:C44">Días+36+DATE(Calendario3Año,Calendario3MesOpción,1)-WEEKDAY(DATE(Calendario3Año,Calendario3MesOpción,1),DíaDeLaSemanaOpción)</f>
        <v>43920</v>
      </c>
      <c r="C44" s="8">
        <v>43921</v>
      </c>
      <c r="D44" s="64" t="s">
        <v>7</v>
      </c>
      <c r="E44" s="64"/>
      <c r="F44" s="64"/>
      <c r="G44" s="64"/>
      <c r="H44" s="64"/>
      <c r="K44" s="67"/>
      <c r="L44" s="68"/>
      <c r="M44" s="69"/>
      <c r="N44" s="70"/>
      <c r="O44" s="65"/>
      <c r="P44" s="66"/>
    </row>
    <row r="45" spans="1:16" ht="63.75" hidden="1" customHeight="1" x14ac:dyDescent="0.25">
      <c r="B45" s="10"/>
      <c r="C45" s="10"/>
      <c r="D45" s="71"/>
      <c r="E45" s="71"/>
      <c r="F45" s="71"/>
      <c r="G45" s="71"/>
      <c r="H45" s="71"/>
      <c r="K45" s="67"/>
      <c r="L45" s="68"/>
      <c r="M45" s="69"/>
      <c r="N45" s="70"/>
      <c r="O45" s="65"/>
      <c r="P45" s="66"/>
    </row>
    <row r="46" spans="1:16" ht="54" customHeight="1" x14ac:dyDescent="0.7">
      <c r="A46" s="2"/>
      <c r="B46" s="3">
        <f>YEAR(DATE(Calendario3Año,Calendario3MesOpción+1,1))</f>
        <v>2020</v>
      </c>
      <c r="C46" s="4" t="str">
        <f>TEXT(DATE(Calendario3Año,Calendario3MesOpción+1,1),"mmmm")</f>
        <v>abril</v>
      </c>
      <c r="D46" s="15"/>
      <c r="E46" s="15"/>
      <c r="F46" s="15"/>
      <c r="G46" s="15"/>
      <c r="H46" s="2"/>
      <c r="K46" s="67"/>
      <c r="L46" s="68"/>
      <c r="M46" s="69"/>
      <c r="N46" s="70"/>
      <c r="O46" s="65"/>
      <c r="P46" s="66"/>
    </row>
    <row r="47" spans="1:16" ht="14.25" customHeight="1" x14ac:dyDescent="0.25">
      <c r="A47" s="5"/>
      <c r="B47" s="6" t="str">
        <f>UPPER(TEXT(B48,"dddd"))</f>
        <v>LUNES</v>
      </c>
      <c r="C47" s="7" t="str">
        <f t="shared" ref="C47:H47" si="3">UPPER(TEXT(C48,"dddd"))</f>
        <v>MARTES</v>
      </c>
      <c r="D47" s="6" t="str">
        <f t="shared" si="3"/>
        <v>MIÉRCOLES</v>
      </c>
      <c r="E47" s="7" t="str">
        <f t="shared" si="3"/>
        <v>JUEVES</v>
      </c>
      <c r="F47" s="6" t="str">
        <f t="shared" si="3"/>
        <v>VIERNES</v>
      </c>
      <c r="G47" s="7" t="str">
        <f t="shared" si="3"/>
        <v>SÁBADO</v>
      </c>
      <c r="H47" s="6" t="str">
        <f t="shared" si="3"/>
        <v>DOMINGO</v>
      </c>
      <c r="K47" s="67"/>
      <c r="L47" s="68"/>
      <c r="M47" s="69"/>
      <c r="N47" s="70"/>
      <c r="O47" s="65"/>
      <c r="P47" s="66"/>
    </row>
    <row r="48" spans="1:16" ht="16.5" customHeight="1" x14ac:dyDescent="0.25">
      <c r="B48" s="8">
        <f t="array" ref="B48:H48">Días+1+DATE(Calendario4Año,Calendario4MesOpción,1)-WEEKDAY(DATE(Calendario4Año,Calendario4MesOpción,1),DíaDeLaSemanaOpción)</f>
        <v>43920</v>
      </c>
      <c r="C48" s="8">
        <v>43921</v>
      </c>
      <c r="D48" s="8">
        <v>43922</v>
      </c>
      <c r="E48" s="8">
        <v>43923</v>
      </c>
      <c r="F48" s="8">
        <v>43924</v>
      </c>
      <c r="G48" s="8">
        <v>43925</v>
      </c>
      <c r="H48" s="9">
        <v>43926</v>
      </c>
    </row>
    <row r="49" spans="1:8" ht="56.25" customHeight="1" x14ac:dyDescent="0.25">
      <c r="B49" s="10"/>
      <c r="C49" s="12"/>
      <c r="D49" s="12"/>
      <c r="E49" s="12"/>
      <c r="F49" s="12"/>
      <c r="G49" s="12"/>
      <c r="H49" s="11"/>
    </row>
    <row r="50" spans="1:8" ht="16.5" customHeight="1" x14ac:dyDescent="0.25">
      <c r="B50" s="8">
        <f t="array" ref="B50:H50">Días+8+DATE(Calendario4Año,Calendario4MesOpción,1)-WEEKDAY(DATE(Calendario4Año,Calendario4MesOpción,1),DíaDeLaSemanaOpción)</f>
        <v>43927</v>
      </c>
      <c r="C50" s="8">
        <v>43928</v>
      </c>
      <c r="D50" s="8">
        <v>43929</v>
      </c>
      <c r="E50" s="8">
        <v>43930</v>
      </c>
      <c r="F50" s="8">
        <v>43931</v>
      </c>
      <c r="G50" s="8">
        <v>43932</v>
      </c>
      <c r="H50" s="9">
        <v>43933</v>
      </c>
    </row>
    <row r="51" spans="1:8" ht="81.75" customHeight="1" x14ac:dyDescent="0.25">
      <c r="B51" s="12"/>
      <c r="C51" s="12"/>
      <c r="D51" s="12"/>
      <c r="E51" s="10"/>
      <c r="F51" s="12"/>
      <c r="G51" s="12"/>
      <c r="H51" s="11"/>
    </row>
    <row r="52" spans="1:8" ht="16.5" customHeight="1" x14ac:dyDescent="0.25">
      <c r="B52" s="17">
        <f t="array" ref="B52:H52">Días+15+DATE(Calendario4Año,Calendario4MesOpción,1)-WEEKDAY(DATE(Calendario4Año,Calendario4MesOpción,1),DíaDeLaSemanaOpción)</f>
        <v>43934</v>
      </c>
      <c r="C52" s="17">
        <v>43935</v>
      </c>
      <c r="D52" s="17">
        <v>43936</v>
      </c>
      <c r="E52" s="8">
        <v>43937</v>
      </c>
      <c r="F52" s="8">
        <v>43938</v>
      </c>
      <c r="G52" s="8">
        <v>43939</v>
      </c>
      <c r="H52" s="9">
        <v>43940</v>
      </c>
    </row>
    <row r="53" spans="1:8" ht="64.5" customHeight="1" x14ac:dyDescent="0.25">
      <c r="B53" s="38"/>
      <c r="C53" s="38"/>
      <c r="D53" s="38"/>
      <c r="E53" s="12"/>
      <c r="F53" s="12"/>
      <c r="G53" s="12"/>
      <c r="H53" s="11"/>
    </row>
    <row r="54" spans="1:8" ht="64.5" customHeight="1" x14ac:dyDescent="0.25">
      <c r="B54" s="38"/>
      <c r="C54" s="12"/>
      <c r="D54" s="38"/>
      <c r="E54" s="12"/>
      <c r="F54" s="38"/>
      <c r="G54" s="12"/>
      <c r="H54" s="11"/>
    </row>
    <row r="55" spans="1:8" ht="16.5" customHeight="1" x14ac:dyDescent="0.25">
      <c r="B55" s="17">
        <f t="array" ref="B55:H55">Días+22+DATE(Calendario4Año,Calendario4MesOpción,1)-WEEKDAY(DATE(Calendario4Año,Calendario4MesOpción,1),DíaDeLaSemanaOpción)</f>
        <v>43941</v>
      </c>
      <c r="C55" s="17">
        <v>43942</v>
      </c>
      <c r="D55" s="17">
        <v>43943</v>
      </c>
      <c r="E55" s="8">
        <v>43944</v>
      </c>
      <c r="F55" s="8">
        <v>43945</v>
      </c>
      <c r="G55" s="8">
        <v>43946</v>
      </c>
      <c r="H55" s="9">
        <v>43947</v>
      </c>
    </row>
    <row r="56" spans="1:8" ht="85.5" customHeight="1" x14ac:dyDescent="0.25">
      <c r="B56" s="38"/>
      <c r="C56" s="44" t="s">
        <v>60</v>
      </c>
      <c r="D56" s="38"/>
      <c r="E56" s="44" t="s">
        <v>61</v>
      </c>
      <c r="F56" s="38"/>
      <c r="G56" s="45" t="s">
        <v>68</v>
      </c>
      <c r="H56" s="35"/>
    </row>
    <row r="57" spans="1:8" ht="72.75" customHeight="1" x14ac:dyDescent="0.25">
      <c r="B57" s="38"/>
      <c r="C57" s="12"/>
      <c r="D57" s="38"/>
      <c r="E57" s="38"/>
      <c r="F57" s="38"/>
      <c r="G57" s="38"/>
      <c r="H57" s="11"/>
    </row>
    <row r="58" spans="1:8" ht="72.75" customHeight="1" x14ac:dyDescent="0.25">
      <c r="B58" s="38"/>
      <c r="C58" s="12"/>
      <c r="D58" s="12"/>
      <c r="E58" s="38"/>
      <c r="F58" s="39" t="s">
        <v>38</v>
      </c>
      <c r="G58" s="39" t="s">
        <v>39</v>
      </c>
      <c r="H58" s="11"/>
    </row>
    <row r="59" spans="1:8" ht="16.5" customHeight="1" x14ac:dyDescent="0.25">
      <c r="B59" s="17">
        <f t="array" ref="B59:H59">Días+29+DATE(Calendario4Año,Calendario4MesOpción,1)-WEEKDAY(DATE(Calendario4Año,Calendario4MesOpción,1),DíaDeLaSemanaOpción)</f>
        <v>43948</v>
      </c>
      <c r="C59" s="17">
        <v>43949</v>
      </c>
      <c r="D59" s="17">
        <v>43950</v>
      </c>
      <c r="E59" s="8">
        <v>43951</v>
      </c>
      <c r="F59" s="8">
        <v>43952</v>
      </c>
      <c r="G59" s="8">
        <v>43953</v>
      </c>
      <c r="H59" s="9">
        <v>43954</v>
      </c>
    </row>
    <row r="60" spans="1:8" ht="79.5" customHeight="1" x14ac:dyDescent="0.25">
      <c r="B60" s="38"/>
      <c r="C60" s="44" t="s">
        <v>62</v>
      </c>
      <c r="D60" s="38"/>
      <c r="E60" s="44" t="s">
        <v>63</v>
      </c>
      <c r="F60" s="8"/>
      <c r="G60" s="8"/>
      <c r="H60" s="35"/>
    </row>
    <row r="61" spans="1:8" ht="64.5" customHeight="1" x14ac:dyDescent="0.25">
      <c r="B61" s="47" t="s">
        <v>23</v>
      </c>
      <c r="C61" s="12"/>
      <c r="D61" s="47" t="s">
        <v>24</v>
      </c>
      <c r="E61" s="12"/>
      <c r="F61" s="47" t="s">
        <v>25</v>
      </c>
      <c r="H61" s="23"/>
    </row>
    <row r="62" spans="1:8" ht="16.5" customHeight="1" x14ac:dyDescent="0.25">
      <c r="B62" s="8">
        <f t="array" ref="B62:C62">Días+36+DATE(Calendario4Año,Calendario4MesOpción,1)-WEEKDAY(DATE(Calendario4Año,Calendario4MesOpción,1),DíaDeLaSemanaOpción)</f>
        <v>43955</v>
      </c>
      <c r="C62" s="8">
        <v>43956</v>
      </c>
      <c r="D62" s="63" t="s">
        <v>7</v>
      </c>
      <c r="E62" s="64"/>
      <c r="F62" s="64"/>
      <c r="G62" s="64"/>
      <c r="H62" s="64"/>
    </row>
    <row r="63" spans="1:8" ht="63.75" customHeight="1" x14ac:dyDescent="0.25">
      <c r="B63" s="10"/>
      <c r="C63" s="12"/>
      <c r="D63" s="71"/>
      <c r="E63" s="71"/>
      <c r="F63" s="71"/>
      <c r="G63" s="71"/>
      <c r="H63" s="71"/>
    </row>
    <row r="64" spans="1:8" ht="54" customHeight="1" x14ac:dyDescent="0.7">
      <c r="A64" s="2"/>
      <c r="B64" s="3">
        <f>YEAR(DATE(Calendario4Año,Calendario4MesOpción+1,1))</f>
        <v>2020</v>
      </c>
      <c r="C64" s="4" t="str">
        <f>TEXT(DATE(Calendario4Año,Calendario4MesOpción+1,1),"mmmm")</f>
        <v>mayo</v>
      </c>
      <c r="D64" s="15"/>
      <c r="E64" s="15"/>
      <c r="F64" s="15"/>
      <c r="G64" s="15"/>
      <c r="H64" s="2"/>
    </row>
    <row r="65" spans="1:8" ht="14.25" customHeight="1" x14ac:dyDescent="0.25">
      <c r="A65" s="5"/>
      <c r="B65" s="6" t="str">
        <f>UPPER(TEXT(B66,"dddd"))</f>
        <v>LUNES</v>
      </c>
      <c r="C65" s="7" t="str">
        <f t="shared" ref="C65:H65" si="4">UPPER(TEXT(C66,"dddd"))</f>
        <v>MARTES</v>
      </c>
      <c r="D65" s="6" t="str">
        <f t="shared" si="4"/>
        <v>MIÉRCOLES</v>
      </c>
      <c r="E65" s="7" t="str">
        <f t="shared" si="4"/>
        <v>JUEVES</v>
      </c>
      <c r="F65" s="6" t="str">
        <f t="shared" si="4"/>
        <v>VIERNES</v>
      </c>
      <c r="G65" s="7" t="str">
        <f t="shared" si="4"/>
        <v>SÁBADO</v>
      </c>
      <c r="H65" s="6" t="str">
        <f t="shared" si="4"/>
        <v>DOMINGO</v>
      </c>
    </row>
    <row r="66" spans="1:8" ht="16.5" customHeight="1" x14ac:dyDescent="0.25">
      <c r="B66" s="8">
        <f t="array" ref="B66:H66">Días+1+DATE(Calendario5Año,Calendario5MesOpción,1)-WEEKDAY(DATE(Calendario5Año,Calendario5MesOpción,1),DíaDeLaSemanaOpción)</f>
        <v>43948</v>
      </c>
      <c r="C66" s="8">
        <v>43949</v>
      </c>
      <c r="D66" s="8">
        <v>43950</v>
      </c>
      <c r="E66" s="8">
        <v>43951</v>
      </c>
      <c r="F66" s="8">
        <v>43952</v>
      </c>
      <c r="G66" s="8">
        <v>43953</v>
      </c>
      <c r="H66" s="9">
        <v>43954</v>
      </c>
    </row>
    <row r="67" spans="1:8" ht="80.25" customHeight="1" x14ac:dyDescent="0.25">
      <c r="B67" s="12"/>
      <c r="C67" s="12"/>
      <c r="D67" s="12"/>
      <c r="E67" s="12"/>
      <c r="F67" s="12"/>
      <c r="G67" s="45" t="s">
        <v>69</v>
      </c>
      <c r="H67" s="11"/>
    </row>
    <row r="68" spans="1:8" ht="16.5" customHeight="1" x14ac:dyDescent="0.25">
      <c r="B68" s="8">
        <f t="array" ref="B68:H68">Días+8+DATE(Calendario5Año,Calendario5MesOpción,1)-WEEKDAY(DATE(Calendario5Año,Calendario5MesOpción,1),DíaDeLaSemanaOpción)</f>
        <v>43955</v>
      </c>
      <c r="C68" s="17">
        <v>43956</v>
      </c>
      <c r="D68" s="8">
        <v>43957</v>
      </c>
      <c r="E68" s="8">
        <v>43958</v>
      </c>
      <c r="F68" s="8">
        <v>43959</v>
      </c>
      <c r="G68" s="8">
        <v>43960</v>
      </c>
      <c r="H68" s="9">
        <v>43961</v>
      </c>
    </row>
    <row r="69" spans="1:8" ht="84" customHeight="1" x14ac:dyDescent="0.25">
      <c r="B69" s="38"/>
      <c r="C69" s="44" t="s">
        <v>64</v>
      </c>
      <c r="D69" s="38"/>
      <c r="E69" s="44" t="s">
        <v>65</v>
      </c>
      <c r="F69" s="38"/>
      <c r="G69" s="45" t="s">
        <v>70</v>
      </c>
      <c r="H69" s="35"/>
    </row>
    <row r="70" spans="1:8" ht="77.25" customHeight="1" x14ac:dyDescent="0.25">
      <c r="B70" s="47" t="s">
        <v>26</v>
      </c>
      <c r="C70" s="12"/>
      <c r="D70" s="47" t="s">
        <v>27</v>
      </c>
      <c r="E70" s="32"/>
      <c r="F70" s="47" t="s">
        <v>51</v>
      </c>
      <c r="H70" s="11"/>
    </row>
    <row r="71" spans="1:8" ht="77.25" customHeight="1" x14ac:dyDescent="0.25">
      <c r="B71" s="32"/>
      <c r="C71" s="38"/>
      <c r="D71" s="12"/>
      <c r="E71" s="38"/>
      <c r="F71" s="39" t="s">
        <v>40</v>
      </c>
      <c r="G71" s="39" t="s">
        <v>41</v>
      </c>
      <c r="H71" s="11"/>
    </row>
    <row r="72" spans="1:8" ht="16.5" customHeight="1" x14ac:dyDescent="0.25">
      <c r="B72" s="8">
        <f t="array" ref="B72:H72">Días+15+DATE(Calendario5Año,Calendario5MesOpción,1)-WEEKDAY(DATE(Calendario5Año,Calendario5MesOpción,1),DíaDeLaSemanaOpción)</f>
        <v>43962</v>
      </c>
      <c r="C72" s="17">
        <v>43963</v>
      </c>
      <c r="D72" s="8">
        <v>43964</v>
      </c>
      <c r="E72" s="8">
        <v>43965</v>
      </c>
      <c r="F72" s="8">
        <v>43966</v>
      </c>
      <c r="G72" s="8">
        <v>43967</v>
      </c>
      <c r="H72" s="9">
        <v>43968</v>
      </c>
    </row>
    <row r="73" spans="1:8" ht="81.75" customHeight="1" x14ac:dyDescent="0.25">
      <c r="B73" s="38"/>
      <c r="C73" s="44" t="s">
        <v>66</v>
      </c>
      <c r="D73" s="38"/>
      <c r="E73" s="44" t="s">
        <v>67</v>
      </c>
      <c r="F73" s="8"/>
      <c r="G73" s="46" t="s">
        <v>71</v>
      </c>
      <c r="H73" s="35"/>
    </row>
    <row r="74" spans="1:8" ht="80.25" customHeight="1" x14ac:dyDescent="0.25">
      <c r="B74" s="47" t="s">
        <v>28</v>
      </c>
      <c r="C74" s="12"/>
      <c r="D74" s="47" t="s">
        <v>29</v>
      </c>
      <c r="E74" s="12"/>
      <c r="F74" s="47" t="s">
        <v>52</v>
      </c>
      <c r="H74" s="33"/>
    </row>
    <row r="75" spans="1:8" ht="80.25" customHeight="1" x14ac:dyDescent="0.25">
      <c r="B75" s="12"/>
      <c r="C75" s="38"/>
      <c r="D75" s="12"/>
      <c r="E75" s="38"/>
      <c r="F75" s="39" t="s">
        <v>42</v>
      </c>
      <c r="G75" s="39" t="s">
        <v>43</v>
      </c>
      <c r="H75" s="33"/>
    </row>
    <row r="76" spans="1:8" ht="16.5" customHeight="1" x14ac:dyDescent="0.25">
      <c r="B76" s="8">
        <f t="array" ref="B76:H76">Días+22+DATE(Calendario5Año,Calendario5MesOpción,1)-WEEKDAY(DATE(Calendario5Año,Calendario5MesOpción,1),DíaDeLaSemanaOpción)</f>
        <v>43969</v>
      </c>
      <c r="C76" s="17">
        <v>43970</v>
      </c>
      <c r="D76" s="8">
        <v>43971</v>
      </c>
      <c r="E76" s="8">
        <v>43972</v>
      </c>
      <c r="F76" s="8">
        <v>43973</v>
      </c>
      <c r="G76" s="8">
        <v>43974</v>
      </c>
      <c r="H76" s="9">
        <v>43975</v>
      </c>
    </row>
    <row r="77" spans="1:8" ht="68.25" customHeight="1" x14ac:dyDescent="0.25">
      <c r="B77" s="47" t="s">
        <v>30</v>
      </c>
      <c r="C77" s="32"/>
      <c r="D77" s="47" t="s">
        <v>31</v>
      </c>
      <c r="E77" s="32"/>
      <c r="F77" s="47" t="s">
        <v>53</v>
      </c>
      <c r="G77" s="46" t="s">
        <v>72</v>
      </c>
      <c r="H77" s="11"/>
    </row>
    <row r="78" spans="1:8" ht="68.25" customHeight="1" x14ac:dyDescent="0.25">
      <c r="B78" s="32"/>
      <c r="C78" s="38"/>
      <c r="D78" s="32"/>
      <c r="E78" s="38"/>
      <c r="F78" s="39" t="s">
        <v>44</v>
      </c>
      <c r="G78" s="39" t="s">
        <v>45</v>
      </c>
      <c r="H78" s="11"/>
    </row>
    <row r="79" spans="1:8" ht="68.25" customHeight="1" x14ac:dyDescent="0.25">
      <c r="B79" s="32"/>
      <c r="C79" s="38"/>
      <c r="D79" s="32"/>
      <c r="E79" s="38"/>
      <c r="F79" s="38"/>
      <c r="G79" s="47" t="s">
        <v>98</v>
      </c>
      <c r="H79" s="11"/>
    </row>
    <row r="80" spans="1:8" ht="16.5" customHeight="1" x14ac:dyDescent="0.25">
      <c r="B80" s="8">
        <f t="array" ref="B80:H80">Días+29+DATE(Calendario5Año,Calendario5MesOpción,1)-WEEKDAY(DATE(Calendario5Año,Calendario5MesOpción,1),DíaDeLaSemanaOpción)</f>
        <v>43976</v>
      </c>
      <c r="C80" s="17">
        <v>43977</v>
      </c>
      <c r="D80" s="8">
        <v>43978</v>
      </c>
      <c r="E80" s="8">
        <v>43979</v>
      </c>
      <c r="F80" s="8">
        <v>43980</v>
      </c>
      <c r="G80" s="8">
        <v>43981</v>
      </c>
      <c r="H80" s="9">
        <v>43982</v>
      </c>
    </row>
    <row r="81" spans="1:8" ht="64.5" customHeight="1" x14ac:dyDescent="0.25">
      <c r="B81" s="12"/>
      <c r="C81" s="12"/>
      <c r="D81" s="12"/>
      <c r="E81" s="12"/>
      <c r="F81" s="12"/>
      <c r="G81" s="46" t="s">
        <v>73</v>
      </c>
      <c r="H81" s="23"/>
    </row>
    <row r="82" spans="1:8" ht="64.5" customHeight="1" x14ac:dyDescent="0.25">
      <c r="B82" s="47" t="s">
        <v>32</v>
      </c>
      <c r="C82" s="32"/>
      <c r="D82" s="47" t="s">
        <v>33</v>
      </c>
      <c r="E82" s="32"/>
      <c r="F82" s="47" t="s">
        <v>54</v>
      </c>
      <c r="G82" s="47" t="s">
        <v>99</v>
      </c>
      <c r="H82" s="11"/>
    </row>
    <row r="83" spans="1:8" ht="16.5" customHeight="1" x14ac:dyDescent="0.25">
      <c r="B83" s="8">
        <f t="array" ref="B83:C83">Días+36+DATE(Calendario5Año,Calendario5MesOpción,1)-WEEKDAY(DATE(Calendario5Año,Calendario5MesOpción,1),DíaDeLaSemanaOpción)</f>
        <v>43983</v>
      </c>
      <c r="C83" s="8">
        <v>43984</v>
      </c>
      <c r="D83" s="63" t="s">
        <v>7</v>
      </c>
      <c r="E83" s="64"/>
      <c r="F83" s="64"/>
      <c r="G83" s="64"/>
      <c r="H83" s="64"/>
    </row>
    <row r="84" spans="1:8" ht="63.75" customHeight="1" x14ac:dyDescent="0.25">
      <c r="B84" s="10"/>
      <c r="C84" s="12"/>
      <c r="D84" s="71"/>
      <c r="E84" s="71"/>
      <c r="F84" s="71"/>
      <c r="G84" s="71"/>
      <c r="H84" s="71"/>
    </row>
    <row r="85" spans="1:8" ht="54" customHeight="1" x14ac:dyDescent="0.7">
      <c r="A85" s="2"/>
      <c r="B85" s="3">
        <f>YEAR(DATE(Calendario5Año,Calendario5MesOpción+1,1))</f>
        <v>2020</v>
      </c>
      <c r="C85" s="4" t="str">
        <f>TEXT(DATE(Calendario5Año,Calendario5MesOpción+1,1),"mmmm")</f>
        <v>junio</v>
      </c>
      <c r="D85" s="15"/>
      <c r="E85" s="15"/>
      <c r="F85" s="15"/>
      <c r="G85" s="15"/>
      <c r="H85" s="2"/>
    </row>
    <row r="86" spans="1:8" ht="14.25" customHeight="1" x14ac:dyDescent="0.25">
      <c r="A86" s="5"/>
      <c r="B86" s="6" t="str">
        <f>UPPER(TEXT(B87,"dddd"))</f>
        <v>LUNES</v>
      </c>
      <c r="C86" s="7" t="str">
        <f t="shared" ref="C86:H86" si="5">UPPER(TEXT(C87,"dddd"))</f>
        <v>MARTES</v>
      </c>
      <c r="D86" s="6" t="str">
        <f t="shared" si="5"/>
        <v>MIÉRCOLES</v>
      </c>
      <c r="E86" s="7" t="str">
        <f t="shared" si="5"/>
        <v>JUEVES</v>
      </c>
      <c r="F86" s="6" t="str">
        <f t="shared" si="5"/>
        <v>VIERNES</v>
      </c>
      <c r="G86" s="7" t="str">
        <f t="shared" si="5"/>
        <v>SÁBADO</v>
      </c>
      <c r="H86" s="6" t="str">
        <f t="shared" si="5"/>
        <v>DOMINGO</v>
      </c>
    </row>
    <row r="87" spans="1:8" ht="16.5" customHeight="1" x14ac:dyDescent="0.25">
      <c r="B87" s="8">
        <f t="array" ref="B87:H87">Días+1+DATE(Calendario6Año,Calendario6MesOpción,1)-WEEKDAY(DATE(Calendario6Año,Calendario6MesOpción,1),DíaDeLaSemanaOpción)</f>
        <v>43983</v>
      </c>
      <c r="C87" s="8">
        <v>43984</v>
      </c>
      <c r="D87" s="8">
        <v>43985</v>
      </c>
      <c r="E87" s="8">
        <v>43986</v>
      </c>
      <c r="F87" s="8">
        <v>43987</v>
      </c>
      <c r="G87" s="8">
        <v>43988</v>
      </c>
      <c r="H87" s="9">
        <v>43989</v>
      </c>
    </row>
    <row r="88" spans="1:8" ht="62.25" customHeight="1" x14ac:dyDescent="0.25">
      <c r="B88" s="48"/>
      <c r="C88" s="49" t="s">
        <v>74</v>
      </c>
      <c r="D88" s="48"/>
      <c r="E88" s="49" t="s">
        <v>75</v>
      </c>
      <c r="F88" s="48"/>
      <c r="G88" s="47" t="s">
        <v>100</v>
      </c>
      <c r="H88" s="35"/>
    </row>
    <row r="89" spans="1:8" ht="67.5" customHeight="1" x14ac:dyDescent="0.25">
      <c r="B89" s="47" t="s">
        <v>34</v>
      </c>
      <c r="C89" s="50"/>
      <c r="D89" s="47" t="s">
        <v>35</v>
      </c>
      <c r="E89" s="50"/>
      <c r="F89" s="47" t="s">
        <v>55</v>
      </c>
      <c r="G89" s="48"/>
      <c r="H89" s="11"/>
    </row>
    <row r="90" spans="1:8" ht="16.5" customHeight="1" x14ac:dyDescent="0.25">
      <c r="B90" s="8">
        <f t="array" ref="B90:H90">Días+8+DATE(Calendario6Año,Calendario6MesOpción,1)-WEEKDAY(DATE(Calendario6Año,Calendario6MesOpción,1),DíaDeLaSemanaOpción)</f>
        <v>43990</v>
      </c>
      <c r="C90" s="8">
        <v>43991</v>
      </c>
      <c r="D90" s="8">
        <v>43992</v>
      </c>
      <c r="E90" s="8">
        <v>43993</v>
      </c>
      <c r="F90" s="8">
        <v>43994</v>
      </c>
      <c r="G90" s="8">
        <v>43995</v>
      </c>
      <c r="H90" s="9">
        <v>43996</v>
      </c>
    </row>
    <row r="91" spans="1:8" ht="66" customHeight="1" x14ac:dyDescent="0.25">
      <c r="B91" s="12"/>
      <c r="C91" s="49" t="s">
        <v>76</v>
      </c>
      <c r="D91" s="48"/>
      <c r="E91" s="49" t="s">
        <v>77</v>
      </c>
      <c r="F91" s="48"/>
      <c r="G91" s="47" t="s">
        <v>101</v>
      </c>
      <c r="H91" s="35"/>
    </row>
    <row r="92" spans="1:8" ht="81" customHeight="1" x14ac:dyDescent="0.25">
      <c r="B92" s="47" t="s">
        <v>36</v>
      </c>
      <c r="C92" s="48"/>
      <c r="D92" s="47" t="s">
        <v>37</v>
      </c>
      <c r="E92" s="48"/>
      <c r="F92" s="47" t="s">
        <v>59</v>
      </c>
      <c r="G92" s="51"/>
      <c r="H92" s="11"/>
    </row>
    <row r="93" spans="1:8" ht="16.5" customHeight="1" x14ac:dyDescent="0.25">
      <c r="B93" s="8">
        <f t="array" ref="B93:H93">Días+15+DATE(Calendario6Año,Calendario6MesOpción,1)-WEEKDAY(DATE(Calendario6Año,Calendario6MesOpción,1),DíaDeLaSemanaOpción)</f>
        <v>43997</v>
      </c>
      <c r="C93" s="8">
        <v>43998</v>
      </c>
      <c r="D93" s="8">
        <v>43999</v>
      </c>
      <c r="E93" s="8">
        <v>44000</v>
      </c>
      <c r="F93" s="8">
        <v>44001</v>
      </c>
      <c r="G93" s="8">
        <v>44002</v>
      </c>
      <c r="H93" s="9">
        <v>44003</v>
      </c>
    </row>
    <row r="94" spans="1:8" ht="69" customHeight="1" x14ac:dyDescent="0.25">
      <c r="B94" s="47" t="s">
        <v>56</v>
      </c>
      <c r="C94" s="48"/>
      <c r="D94" s="47" t="s">
        <v>57</v>
      </c>
      <c r="E94" s="50"/>
      <c r="F94" s="47" t="s">
        <v>58</v>
      </c>
      <c r="G94" s="47" t="s">
        <v>102</v>
      </c>
      <c r="H94" s="11"/>
    </row>
    <row r="95" spans="1:8" ht="16.5" customHeight="1" x14ac:dyDescent="0.25">
      <c r="B95" s="8">
        <f t="array" ref="B95:H95">Días+22+DATE(Calendario6Año,Calendario6MesOpción,1)-WEEKDAY(DATE(Calendario6Año,Calendario6MesOpción,1),DíaDeLaSemanaOpción)</f>
        <v>44004</v>
      </c>
      <c r="C95" s="8">
        <v>44005</v>
      </c>
      <c r="D95" s="8">
        <v>44006</v>
      </c>
      <c r="E95" s="8">
        <v>44007</v>
      </c>
      <c r="F95" s="8">
        <v>44008</v>
      </c>
      <c r="G95" s="8">
        <v>44009</v>
      </c>
      <c r="H95" s="9">
        <v>44010</v>
      </c>
    </row>
    <row r="96" spans="1:8" ht="66" customHeight="1" x14ac:dyDescent="0.25">
      <c r="B96" s="47" t="s">
        <v>95</v>
      </c>
      <c r="C96" s="48"/>
      <c r="D96" s="47" t="s">
        <v>96</v>
      </c>
      <c r="E96" s="48"/>
      <c r="F96" s="47" t="s">
        <v>97</v>
      </c>
      <c r="G96" s="47" t="s">
        <v>103</v>
      </c>
      <c r="H96" s="11"/>
    </row>
    <row r="97" spans="1:8" ht="16.5" customHeight="1" x14ac:dyDescent="0.25">
      <c r="B97" s="8">
        <f t="array" ref="B97:H97">Días+29+DATE(Calendario6Año,Calendario6MesOpción,1)-WEEKDAY(DATE(Calendario6Año,Calendario6MesOpción,1),DíaDeLaSemanaOpción)</f>
        <v>44011</v>
      </c>
      <c r="C97" s="8">
        <v>44012</v>
      </c>
      <c r="D97" s="8">
        <v>44013</v>
      </c>
      <c r="E97" s="8">
        <v>44014</v>
      </c>
      <c r="F97" s="8">
        <v>44015</v>
      </c>
      <c r="G97" s="8">
        <v>44016</v>
      </c>
      <c r="H97" s="9">
        <v>44017</v>
      </c>
    </row>
    <row r="98" spans="1:8" ht="63.75" customHeight="1" x14ac:dyDescent="0.25">
      <c r="B98" s="47" t="s">
        <v>97</v>
      </c>
      <c r="C98" s="12"/>
      <c r="D98" s="12"/>
      <c r="E98" s="12"/>
      <c r="F98" s="12"/>
      <c r="G98" s="12"/>
      <c r="H98" s="11"/>
    </row>
    <row r="99" spans="1:8" ht="16.5" customHeight="1" x14ac:dyDescent="0.25">
      <c r="B99" s="8">
        <f t="array" ref="B99:C99">Días+36+DATE(Calendario6Año,Calendario6MesOpción,1)-WEEKDAY(DATE(Calendario6Año,Calendario6MesOpción,1),DíaDeLaSemanaOpción)</f>
        <v>44018</v>
      </c>
      <c r="C99" s="8">
        <v>44019</v>
      </c>
      <c r="D99" s="63" t="s">
        <v>7</v>
      </c>
      <c r="E99" s="64"/>
      <c r="F99" s="64"/>
      <c r="G99" s="64"/>
      <c r="H99" s="64"/>
    </row>
    <row r="100" spans="1:8" ht="63.75" customHeight="1" x14ac:dyDescent="0.25">
      <c r="B100" s="10"/>
      <c r="C100" s="10"/>
      <c r="D100" s="71"/>
      <c r="E100" s="71"/>
      <c r="F100" s="71"/>
      <c r="G100" s="71"/>
      <c r="H100" s="71"/>
    </row>
    <row r="101" spans="1:8" ht="54" customHeight="1" x14ac:dyDescent="0.7">
      <c r="A101" s="2"/>
      <c r="B101" s="3">
        <f>YEAR(DATE(Calendario6Año,Calendario6MesOpción+1,1))</f>
        <v>2020</v>
      </c>
      <c r="C101" s="4" t="str">
        <f>TEXT(DATE(Calendario6Año,Calendario6MesOpción+1,1),"mmmm")</f>
        <v>julio</v>
      </c>
      <c r="D101" s="15"/>
      <c r="E101" s="52"/>
      <c r="F101" s="15"/>
      <c r="G101" s="15"/>
      <c r="H101" s="2"/>
    </row>
    <row r="102" spans="1:8" ht="14.25" customHeight="1" x14ac:dyDescent="0.25">
      <c r="A102" s="5"/>
      <c r="B102" s="6" t="str">
        <f>UPPER(TEXT(B103,"dddd"))</f>
        <v>LUNES</v>
      </c>
      <c r="C102" s="7" t="str">
        <f t="shared" ref="C102:H102" si="6">UPPER(TEXT(C103,"dddd"))</f>
        <v>MARTES</v>
      </c>
      <c r="D102" s="6" t="str">
        <f t="shared" si="6"/>
        <v>MIÉRCOLES</v>
      </c>
      <c r="E102" s="7" t="str">
        <f t="shared" si="6"/>
        <v>JUEVES</v>
      </c>
      <c r="F102" s="6" t="str">
        <f t="shared" si="6"/>
        <v>VIERNES</v>
      </c>
      <c r="G102" s="7" t="str">
        <f t="shared" si="6"/>
        <v>SÁBADO</v>
      </c>
      <c r="H102" s="6" t="str">
        <f t="shared" si="6"/>
        <v>DOMINGO</v>
      </c>
    </row>
    <row r="103" spans="1:8" ht="16.5" customHeight="1" x14ac:dyDescent="0.25">
      <c r="B103" s="8">
        <f t="array" ref="B103:H103">Días+1+DATE(Calendario7Año,Calendario7MesOpción,1)-WEEKDAY(DATE(Calendario7Año,Calendario7MesOpción,1),DíaDeLaSemanaOpción)</f>
        <v>44011</v>
      </c>
      <c r="C103" s="8">
        <v>44012</v>
      </c>
      <c r="D103" s="8">
        <v>44013</v>
      </c>
      <c r="E103" s="8">
        <v>44014</v>
      </c>
      <c r="F103" s="8">
        <v>44015</v>
      </c>
      <c r="G103" s="8">
        <v>44016</v>
      </c>
      <c r="H103" s="9">
        <v>44017</v>
      </c>
    </row>
    <row r="104" spans="1:8" ht="60.75" customHeight="1" x14ac:dyDescent="0.25">
      <c r="B104" s="12"/>
      <c r="C104" s="12"/>
      <c r="D104" s="12"/>
      <c r="E104" s="12"/>
      <c r="F104" s="12"/>
      <c r="G104" s="47" t="s">
        <v>104</v>
      </c>
      <c r="H104" s="35"/>
    </row>
    <row r="105" spans="1:8" ht="16.5" customHeight="1" x14ac:dyDescent="0.25">
      <c r="B105" s="8">
        <f t="array" ref="B105:H105">Días+8+DATE(Calendario7Año,Calendario7MesOpción,1)-WEEKDAY(DATE(Calendario7Año,Calendario7MesOpción,1),DíaDeLaSemanaOpción)</f>
        <v>44018</v>
      </c>
      <c r="C105" s="8">
        <v>44019</v>
      </c>
      <c r="D105" s="8">
        <v>44020</v>
      </c>
      <c r="E105" s="8">
        <v>44021</v>
      </c>
      <c r="F105" s="8">
        <v>44022</v>
      </c>
      <c r="G105" s="8">
        <v>44023</v>
      </c>
      <c r="H105" s="9">
        <v>44024</v>
      </c>
    </row>
    <row r="106" spans="1:8" ht="78" customHeight="1" x14ac:dyDescent="0.25">
      <c r="B106" s="12"/>
      <c r="C106" s="53" t="s">
        <v>83</v>
      </c>
      <c r="D106" s="12"/>
      <c r="E106" s="53" t="s">
        <v>84</v>
      </c>
      <c r="F106" s="12"/>
      <c r="G106" s="47" t="s">
        <v>105</v>
      </c>
      <c r="H106" s="11"/>
    </row>
    <row r="107" spans="1:8" ht="16.5" customHeight="1" x14ac:dyDescent="0.25">
      <c r="B107" s="8">
        <f t="array" ref="B107:H107">Días+15+DATE(Calendario7Año,Calendario7MesOpción,1)-WEEKDAY(DATE(Calendario7Año,Calendario7MesOpción,1),DíaDeLaSemanaOpción)</f>
        <v>44025</v>
      </c>
      <c r="C107" s="8">
        <v>44026</v>
      </c>
      <c r="D107" s="8">
        <v>44027</v>
      </c>
      <c r="E107" s="8">
        <v>44028</v>
      </c>
      <c r="F107" s="8">
        <v>44029</v>
      </c>
      <c r="G107" s="8">
        <v>44030</v>
      </c>
      <c r="H107" s="9">
        <v>44031</v>
      </c>
    </row>
    <row r="108" spans="1:8" ht="69" customHeight="1" x14ac:dyDescent="0.25">
      <c r="B108" s="62"/>
      <c r="C108" s="53" t="s">
        <v>85</v>
      </c>
      <c r="D108" s="62"/>
      <c r="E108" s="53" t="s">
        <v>86</v>
      </c>
      <c r="F108" s="62"/>
      <c r="G108" s="47" t="s">
        <v>106</v>
      </c>
      <c r="H108" s="35"/>
    </row>
    <row r="109" spans="1:8" ht="16.5" customHeight="1" x14ac:dyDescent="0.25">
      <c r="B109" s="8">
        <f t="array" ref="B109:H109">Días+22+DATE(Calendario7Año,Calendario7MesOpción,1)-WEEKDAY(DATE(Calendario7Año,Calendario7MesOpción,1),DíaDeLaSemanaOpción)</f>
        <v>44032</v>
      </c>
      <c r="C109" s="8">
        <v>44033</v>
      </c>
      <c r="D109" s="8">
        <v>44034</v>
      </c>
      <c r="E109" s="8">
        <v>44035</v>
      </c>
      <c r="F109" s="8">
        <v>44036</v>
      </c>
      <c r="G109" s="8">
        <v>44037</v>
      </c>
      <c r="H109" s="9">
        <v>44038</v>
      </c>
    </row>
    <row r="110" spans="1:8" ht="74.25" customHeight="1" x14ac:dyDescent="0.25">
      <c r="B110" s="62"/>
      <c r="C110" s="53" t="s">
        <v>87</v>
      </c>
      <c r="D110" s="62"/>
      <c r="E110" s="53" t="s">
        <v>88</v>
      </c>
      <c r="F110" s="62"/>
      <c r="G110" s="47" t="s">
        <v>107</v>
      </c>
      <c r="H110" s="33"/>
    </row>
    <row r="111" spans="1:8" ht="16.5" customHeight="1" x14ac:dyDescent="0.25">
      <c r="B111" s="8">
        <f t="array" ref="B111:H111">Días+29+DATE(Calendario7Año,Calendario7MesOpción,1)-WEEKDAY(DATE(Calendario7Año,Calendario7MesOpción,1),DíaDeLaSemanaOpción)</f>
        <v>44039</v>
      </c>
      <c r="C111" s="8">
        <v>44040</v>
      </c>
      <c r="D111" s="8">
        <v>44041</v>
      </c>
      <c r="E111" s="8">
        <v>44042</v>
      </c>
      <c r="F111" s="8">
        <v>44043</v>
      </c>
      <c r="G111" s="8">
        <v>44044</v>
      </c>
      <c r="H111" s="9">
        <v>44045</v>
      </c>
    </row>
    <row r="112" spans="1:8" ht="69" customHeight="1" x14ac:dyDescent="0.25">
      <c r="B112" s="62"/>
      <c r="C112" s="53" t="s">
        <v>89</v>
      </c>
      <c r="D112" s="62"/>
      <c r="E112" s="53" t="s">
        <v>90</v>
      </c>
      <c r="F112" s="62"/>
      <c r="G112" s="12"/>
      <c r="H112" s="36"/>
    </row>
    <row r="113" spans="1:8" ht="16.5" customHeight="1" x14ac:dyDescent="0.25">
      <c r="B113" s="8">
        <f t="array" ref="B113:C113">Días+36+DATE(Calendario7Año,Calendario7MesOpción,1)-WEEKDAY(DATE(Calendario7Año,Calendario7MesOpción,1),DíaDeLaSemanaOpción)</f>
        <v>44046</v>
      </c>
      <c r="C113" s="8">
        <v>44047</v>
      </c>
      <c r="D113" s="63"/>
      <c r="E113" s="64"/>
      <c r="F113" s="64"/>
      <c r="G113" s="64"/>
      <c r="H113" s="64"/>
    </row>
    <row r="114" spans="1:8" ht="63.75" customHeight="1" x14ac:dyDescent="0.25">
      <c r="B114" s="10"/>
      <c r="C114" s="10"/>
      <c r="D114" s="71"/>
      <c r="E114" s="71"/>
      <c r="F114" s="71"/>
      <c r="G114" s="71"/>
      <c r="H114" s="71"/>
    </row>
    <row r="115" spans="1:8" ht="54" customHeight="1" x14ac:dyDescent="0.7">
      <c r="A115" s="2"/>
      <c r="B115" s="3">
        <f>YEAR(DATE(Calendario7Año,Calendario7MesOpción+1,1))</f>
        <v>2020</v>
      </c>
      <c r="C115" s="4" t="str">
        <f>TEXT(DATE(Calendario7Año,Calendario7MesOpción+1,1),"mmmm")</f>
        <v>agosto</v>
      </c>
      <c r="D115" s="15"/>
      <c r="E115" s="15"/>
      <c r="F115" s="15"/>
      <c r="G115" s="15"/>
      <c r="H115" s="2"/>
    </row>
    <row r="116" spans="1:8" ht="14.25" customHeight="1" x14ac:dyDescent="0.25">
      <c r="A116" s="5"/>
      <c r="B116" s="6" t="str">
        <f>UPPER(TEXT(B117,"dddd"))</f>
        <v>LUNES</v>
      </c>
      <c r="C116" s="7" t="str">
        <f t="shared" ref="C116:H116" si="7">UPPER(TEXT(C117,"dddd"))</f>
        <v>MARTES</v>
      </c>
      <c r="D116" s="6" t="str">
        <f t="shared" si="7"/>
        <v>MIÉRCOLES</v>
      </c>
      <c r="E116" s="7" t="str">
        <f t="shared" si="7"/>
        <v>JUEVES</v>
      </c>
      <c r="F116" s="6" t="str">
        <f t="shared" si="7"/>
        <v>VIERNES</v>
      </c>
      <c r="G116" s="7" t="str">
        <f t="shared" si="7"/>
        <v>SÁBADO</v>
      </c>
      <c r="H116" s="6" t="str">
        <f t="shared" si="7"/>
        <v>DOMINGO</v>
      </c>
    </row>
    <row r="117" spans="1:8" ht="16.5" customHeight="1" x14ac:dyDescent="0.25">
      <c r="B117" s="8">
        <f t="array" ref="B117:H117">Días+1+DATE(Calendario8Año,Calendario8MesOpción,1)-WEEKDAY(DATE(Calendario8Año,Calendario8MesOpción,1),DíaDeLaSemanaOpción)</f>
        <v>44039</v>
      </c>
      <c r="C117" s="8">
        <v>44040</v>
      </c>
      <c r="D117" s="8">
        <v>44041</v>
      </c>
      <c r="E117" s="8">
        <v>44042</v>
      </c>
      <c r="F117" s="8">
        <v>44043</v>
      </c>
      <c r="G117" s="8">
        <v>44044</v>
      </c>
      <c r="H117" s="9">
        <v>44045</v>
      </c>
    </row>
    <row r="118" spans="1:8" ht="54.75" customHeight="1" x14ac:dyDescent="0.25">
      <c r="B118" s="17"/>
      <c r="C118" s="17"/>
      <c r="D118" s="17"/>
      <c r="E118" s="12"/>
      <c r="F118" s="12"/>
      <c r="G118" s="47" t="s">
        <v>108</v>
      </c>
      <c r="H118" s="37"/>
    </row>
    <row r="119" spans="1:8" ht="16.5" customHeight="1" x14ac:dyDescent="0.25">
      <c r="B119" s="8">
        <f t="array" ref="B119:H119">Días+8+DATE(Calendario8Año,Calendario8MesOpción,1)-WEEKDAY(DATE(Calendario8Año,Calendario8MesOpción,1),DíaDeLaSemanaOpción)</f>
        <v>44046</v>
      </c>
      <c r="C119" s="8">
        <v>44047</v>
      </c>
      <c r="D119" s="8">
        <v>44048</v>
      </c>
      <c r="E119" s="8">
        <v>44049</v>
      </c>
      <c r="F119" s="8">
        <v>44050</v>
      </c>
      <c r="G119" s="8">
        <v>44051</v>
      </c>
      <c r="H119" s="9">
        <v>44052</v>
      </c>
    </row>
    <row r="120" spans="1:8" ht="69.75" customHeight="1" x14ac:dyDescent="0.25">
      <c r="B120" s="12"/>
      <c r="C120" s="53" t="s">
        <v>91</v>
      </c>
      <c r="D120" s="62"/>
      <c r="E120" s="53" t="s">
        <v>92</v>
      </c>
      <c r="F120" s="62"/>
      <c r="G120" s="47" t="s">
        <v>109</v>
      </c>
      <c r="H120" s="12"/>
    </row>
    <row r="121" spans="1:8" ht="16.5" customHeight="1" x14ac:dyDescent="0.25">
      <c r="B121" s="8">
        <f t="array" ref="B121:H121">Días+15+DATE(Calendario8Año,Calendario8MesOpción,1)-WEEKDAY(DATE(Calendario8Año,Calendario8MesOpción,1),DíaDeLaSemanaOpción)</f>
        <v>44053</v>
      </c>
      <c r="C121" s="8">
        <v>44054</v>
      </c>
      <c r="D121" s="8">
        <v>44055</v>
      </c>
      <c r="E121" s="8">
        <v>44056</v>
      </c>
      <c r="F121" s="8">
        <v>44057</v>
      </c>
      <c r="G121" s="8">
        <v>44058</v>
      </c>
      <c r="H121" s="9">
        <v>44059</v>
      </c>
    </row>
    <row r="122" spans="1:8" ht="66.75" customHeight="1" x14ac:dyDescent="0.25">
      <c r="B122" s="62"/>
      <c r="C122" s="53" t="s">
        <v>93</v>
      </c>
      <c r="D122" s="62"/>
      <c r="E122" s="53" t="s">
        <v>94</v>
      </c>
      <c r="F122" s="62"/>
      <c r="G122" s="47" t="s">
        <v>110</v>
      </c>
      <c r="H122" s="11"/>
    </row>
    <row r="123" spans="1:8" ht="16.5" customHeight="1" x14ac:dyDescent="0.25">
      <c r="B123" s="8">
        <f t="array" ref="B123:H123">Días+22+DATE(Calendario8Año,Calendario8MesOpción,1)-WEEKDAY(DATE(Calendario8Año,Calendario8MesOpción,1),DíaDeLaSemanaOpción)</f>
        <v>44060</v>
      </c>
      <c r="C123" s="8">
        <v>44061</v>
      </c>
      <c r="D123" s="8">
        <v>44062</v>
      </c>
      <c r="E123" s="8">
        <v>44063</v>
      </c>
      <c r="F123" s="8">
        <v>44064</v>
      </c>
      <c r="G123" s="8">
        <v>44065</v>
      </c>
      <c r="H123" s="9">
        <v>44066</v>
      </c>
    </row>
    <row r="124" spans="1:8" ht="81.75" customHeight="1" x14ac:dyDescent="0.25">
      <c r="B124" s="62"/>
      <c r="C124" s="54" t="s">
        <v>111</v>
      </c>
      <c r="D124" s="62"/>
      <c r="E124" s="54" t="s">
        <v>112</v>
      </c>
      <c r="F124" s="62"/>
      <c r="G124" s="40" t="s">
        <v>123</v>
      </c>
      <c r="H124" s="11"/>
    </row>
    <row r="125" spans="1:8" ht="16.5" customHeight="1" x14ac:dyDescent="0.25">
      <c r="B125" s="8">
        <f t="array" ref="B125:H125">Días+29+DATE(Calendario8Año,Calendario8MesOpción,1)-WEEKDAY(DATE(Calendario8Año,Calendario8MesOpción,1),DíaDeLaSemanaOpción)</f>
        <v>44067</v>
      </c>
      <c r="C125" s="8">
        <v>44068</v>
      </c>
      <c r="D125" s="8">
        <v>44069</v>
      </c>
      <c r="E125" s="8">
        <v>44070</v>
      </c>
      <c r="F125" s="8">
        <v>44071</v>
      </c>
      <c r="G125" s="8">
        <v>44072</v>
      </c>
      <c r="H125" s="9">
        <v>44073</v>
      </c>
    </row>
    <row r="126" spans="1:8" ht="84.75" customHeight="1" x14ac:dyDescent="0.25">
      <c r="B126" s="62"/>
      <c r="C126" s="54" t="s">
        <v>113</v>
      </c>
      <c r="D126" s="62"/>
      <c r="E126" s="54" t="s">
        <v>114</v>
      </c>
      <c r="F126" s="62"/>
      <c r="G126" s="40" t="s">
        <v>124</v>
      </c>
      <c r="H126" s="23"/>
    </row>
    <row r="127" spans="1:8" ht="16.5" customHeight="1" x14ac:dyDescent="0.25">
      <c r="B127" s="8">
        <f t="array" ref="B127:C127">Días+36+DATE(Calendario8Año,Calendario8MesOpción,1)-WEEKDAY(DATE(Calendario8Año,Calendario8MesOpción,1),DíaDeLaSemanaOpción)</f>
        <v>44074</v>
      </c>
      <c r="C127" s="8">
        <v>44075</v>
      </c>
      <c r="D127" s="63" t="s">
        <v>7</v>
      </c>
      <c r="E127" s="64"/>
      <c r="F127" s="64"/>
      <c r="G127" s="64"/>
      <c r="H127" s="64"/>
    </row>
    <row r="128" spans="1:8" ht="63.75" customHeight="1" x14ac:dyDescent="0.25">
      <c r="B128" s="10"/>
      <c r="C128" s="10"/>
      <c r="D128" s="71"/>
      <c r="E128" s="71"/>
      <c r="F128" s="71"/>
      <c r="G128" s="71"/>
      <c r="H128" s="71"/>
    </row>
    <row r="129" spans="1:8" ht="54" customHeight="1" x14ac:dyDescent="0.7">
      <c r="A129" s="2"/>
      <c r="B129" s="3">
        <f>YEAR(DATE(Calendario8Año,Calendario8MesOpción+1,1))</f>
        <v>2020</v>
      </c>
      <c r="C129" s="4" t="str">
        <f>TEXT(DATE(Calendario8Año,Calendario8MesOpción+1,1),"mmmm")</f>
        <v>septiembre</v>
      </c>
      <c r="D129" s="15"/>
      <c r="E129" s="15"/>
      <c r="F129" s="15"/>
      <c r="G129" s="15"/>
      <c r="H129" s="2"/>
    </row>
    <row r="130" spans="1:8" ht="14.25" customHeight="1" x14ac:dyDescent="0.25">
      <c r="A130" s="5"/>
      <c r="B130" s="6" t="str">
        <f>UPPER(TEXT(B131,"dddd"))</f>
        <v>LUNES</v>
      </c>
      <c r="C130" s="7" t="str">
        <f t="shared" ref="C130:H130" si="8">UPPER(TEXT(C131,"dddd"))</f>
        <v>MARTES</v>
      </c>
      <c r="D130" s="6" t="str">
        <f t="shared" si="8"/>
        <v>MIÉRCOLES</v>
      </c>
      <c r="E130" s="7" t="str">
        <f t="shared" si="8"/>
        <v>JUEVES</v>
      </c>
      <c r="F130" s="6" t="str">
        <f t="shared" si="8"/>
        <v>VIERNES</v>
      </c>
      <c r="G130" s="7" t="str">
        <f t="shared" si="8"/>
        <v>SÁBADO</v>
      </c>
      <c r="H130" s="6" t="str">
        <f t="shared" si="8"/>
        <v>DOMINGO</v>
      </c>
    </row>
    <row r="131" spans="1:8" ht="16.5" customHeight="1" x14ac:dyDescent="0.25">
      <c r="B131" s="8">
        <f t="array" ref="B131:H131">Días+1+DATE(Calendario9Año,Calendario9MesOpción,1)-WEEKDAY(DATE(Calendario9Año,Calendario9MesOpción,1),DíaDeLaSemanaOpción)</f>
        <v>44074</v>
      </c>
      <c r="C131" s="8">
        <v>44075</v>
      </c>
      <c r="D131" s="8">
        <v>44076</v>
      </c>
      <c r="E131" s="8">
        <v>44077</v>
      </c>
      <c r="F131" s="8">
        <v>44078</v>
      </c>
      <c r="G131" s="8">
        <v>44079</v>
      </c>
      <c r="H131" s="9">
        <v>44080</v>
      </c>
    </row>
    <row r="132" spans="1:8" ht="69.75" customHeight="1" x14ac:dyDescent="0.25">
      <c r="B132" s="62"/>
      <c r="C132" s="55" t="s">
        <v>117</v>
      </c>
      <c r="D132" s="47" t="s">
        <v>154</v>
      </c>
      <c r="E132" s="55" t="s">
        <v>116</v>
      </c>
      <c r="F132" s="47" t="s">
        <v>155</v>
      </c>
      <c r="G132" s="40" t="s">
        <v>125</v>
      </c>
      <c r="H132" s="11"/>
    </row>
    <row r="133" spans="1:8" ht="16.5" customHeight="1" x14ac:dyDescent="0.25">
      <c r="B133" s="8">
        <f t="array" ref="B133:H133">Días+8+DATE(Calendario9Año,Calendario9MesOpción,1)-WEEKDAY(DATE(Calendario9Año,Calendario9MesOpción,1),DíaDeLaSemanaOpción)</f>
        <v>44081</v>
      </c>
      <c r="C133" s="8">
        <v>44082</v>
      </c>
      <c r="D133" s="8">
        <v>44083</v>
      </c>
      <c r="E133" s="8">
        <v>44084</v>
      </c>
      <c r="F133" s="8">
        <v>44085</v>
      </c>
      <c r="G133" s="8">
        <v>44086</v>
      </c>
      <c r="H133" s="9">
        <v>44087</v>
      </c>
    </row>
    <row r="134" spans="1:8" ht="81.75" customHeight="1" x14ac:dyDescent="0.25">
      <c r="B134" s="47" t="s">
        <v>156</v>
      </c>
      <c r="C134" s="57" t="s">
        <v>119</v>
      </c>
      <c r="D134" s="47" t="s">
        <v>157</v>
      </c>
      <c r="E134" s="57" t="s">
        <v>120</v>
      </c>
      <c r="F134" s="47" t="s">
        <v>158</v>
      </c>
      <c r="G134" s="40" t="s">
        <v>126</v>
      </c>
      <c r="H134" s="11"/>
    </row>
    <row r="135" spans="1:8" ht="16.5" customHeight="1" x14ac:dyDescent="0.25">
      <c r="B135" s="8">
        <f t="array" ref="B135:H135">Días+15+DATE(Calendario9Año,Calendario9MesOpción,1)-WEEKDAY(DATE(Calendario9Año,Calendario9MesOpción,1),DíaDeLaSemanaOpción)</f>
        <v>44088</v>
      </c>
      <c r="C135" s="8">
        <v>44089</v>
      </c>
      <c r="D135" s="8">
        <v>44090</v>
      </c>
      <c r="E135" s="8">
        <v>44091</v>
      </c>
      <c r="F135" s="8">
        <v>44092</v>
      </c>
      <c r="G135" s="8">
        <v>44093</v>
      </c>
      <c r="H135" s="9">
        <v>44094</v>
      </c>
    </row>
    <row r="136" spans="1:8" ht="82.5" customHeight="1" x14ac:dyDescent="0.25">
      <c r="B136" s="47" t="s">
        <v>159</v>
      </c>
      <c r="C136" s="57" t="s">
        <v>121</v>
      </c>
      <c r="D136" s="47" t="s">
        <v>160</v>
      </c>
      <c r="E136" s="57" t="s">
        <v>122</v>
      </c>
      <c r="F136" s="47" t="s">
        <v>161</v>
      </c>
      <c r="G136" s="40" t="s">
        <v>127</v>
      </c>
      <c r="H136" s="11"/>
    </row>
    <row r="137" spans="1:8" ht="16.5" customHeight="1" x14ac:dyDescent="0.25">
      <c r="B137" s="8">
        <f t="array" ref="B137:H137">Días+22+DATE(Calendario9Año,Calendario9MesOpción,1)-WEEKDAY(DATE(Calendario9Año,Calendario9MesOpción,1),DíaDeLaSemanaOpción)</f>
        <v>44095</v>
      </c>
      <c r="C137" s="8">
        <v>44096</v>
      </c>
      <c r="D137" s="8">
        <v>44097</v>
      </c>
      <c r="E137" s="8">
        <v>44098</v>
      </c>
      <c r="F137" s="8">
        <v>44099</v>
      </c>
      <c r="G137" s="8">
        <v>44100</v>
      </c>
      <c r="H137" s="9">
        <v>44101</v>
      </c>
    </row>
    <row r="138" spans="1:8" ht="98.25" customHeight="1" x14ac:dyDescent="0.25">
      <c r="B138" s="47" t="s">
        <v>162</v>
      </c>
      <c r="C138" s="58" t="s">
        <v>148</v>
      </c>
      <c r="D138" s="47" t="s">
        <v>163</v>
      </c>
      <c r="E138" s="58" t="s">
        <v>153</v>
      </c>
      <c r="F138" s="47" t="s">
        <v>164</v>
      </c>
      <c r="G138" s="40" t="s">
        <v>128</v>
      </c>
      <c r="H138" s="11"/>
    </row>
    <row r="139" spans="1:8" ht="16.5" customHeight="1" x14ac:dyDescent="0.25">
      <c r="B139" s="8">
        <f t="array" ref="B139:H139">Días+29+DATE(Calendario9Año,Calendario9MesOpción,1)-WEEKDAY(DATE(Calendario9Año,Calendario9MesOpción,1),DíaDeLaSemanaOpción)</f>
        <v>44102</v>
      </c>
      <c r="C139" s="8">
        <v>44103</v>
      </c>
      <c r="D139" s="8">
        <v>44104</v>
      </c>
      <c r="E139" s="8">
        <v>44105</v>
      </c>
      <c r="F139" s="8">
        <v>44106</v>
      </c>
      <c r="G139" s="8">
        <v>44107</v>
      </c>
      <c r="H139" s="9">
        <v>44108</v>
      </c>
    </row>
    <row r="140" spans="1:8" ht="102" customHeight="1" x14ac:dyDescent="0.25">
      <c r="B140" s="47" t="s">
        <v>165</v>
      </c>
      <c r="C140" s="58" t="s">
        <v>152</v>
      </c>
      <c r="D140" s="47" t="s">
        <v>166</v>
      </c>
      <c r="E140" s="58" t="s">
        <v>151</v>
      </c>
      <c r="F140" s="47" t="s">
        <v>167</v>
      </c>
      <c r="G140" s="12"/>
      <c r="H140" s="23"/>
    </row>
    <row r="141" spans="1:8" ht="16.5" customHeight="1" x14ac:dyDescent="0.25">
      <c r="B141" s="8">
        <f t="array" ref="B141:C141">Días+36+DATE(Calendario9Año,Calendario9MesOpción,1)-WEEKDAY(DATE(Calendario9Año,Calendario9MesOpción,1),DíaDeLaSemanaOpción)</f>
        <v>44109</v>
      </c>
      <c r="C141" s="8">
        <v>44110</v>
      </c>
      <c r="D141" s="63" t="s">
        <v>7</v>
      </c>
      <c r="E141" s="64"/>
      <c r="F141" s="64"/>
      <c r="G141" s="64"/>
      <c r="H141" s="64"/>
    </row>
    <row r="142" spans="1:8" ht="63.75" customHeight="1" x14ac:dyDescent="0.25">
      <c r="B142" s="10"/>
      <c r="C142" s="10"/>
      <c r="D142" s="71"/>
      <c r="E142" s="71"/>
      <c r="F142" s="71"/>
      <c r="G142" s="71"/>
      <c r="H142" s="71"/>
    </row>
    <row r="143" spans="1:8" ht="54" customHeight="1" x14ac:dyDescent="0.7">
      <c r="A143" s="2"/>
      <c r="B143" s="3">
        <f>YEAR(DATE(Calendario9Año,Calendario9MesOpción+1,1))</f>
        <v>2020</v>
      </c>
      <c r="C143" s="4" t="str">
        <f>TEXT(DATE(Calendario9Año,Calendario9MesOpción+1,1),"mmmm")</f>
        <v>octubre</v>
      </c>
      <c r="D143" s="15"/>
      <c r="E143" s="15"/>
      <c r="F143" s="15"/>
      <c r="G143" s="15"/>
      <c r="H143" s="2"/>
    </row>
    <row r="144" spans="1:8" ht="14.25" customHeight="1" x14ac:dyDescent="0.25">
      <c r="A144" s="5"/>
      <c r="B144" s="6" t="str">
        <f>UPPER(TEXT(B145,"dddd"))</f>
        <v>LUNES</v>
      </c>
      <c r="C144" s="7" t="str">
        <f t="shared" ref="C144:H144" si="9">UPPER(TEXT(C145,"dddd"))</f>
        <v>MARTES</v>
      </c>
      <c r="D144" s="6" t="str">
        <f t="shared" si="9"/>
        <v>MIÉRCOLES</v>
      </c>
      <c r="E144" s="7" t="str">
        <f t="shared" si="9"/>
        <v>JUEVES</v>
      </c>
      <c r="F144" s="6" t="str">
        <f t="shared" si="9"/>
        <v>VIERNES</v>
      </c>
      <c r="G144" s="7" t="str">
        <f t="shared" si="9"/>
        <v>SÁBADO</v>
      </c>
      <c r="H144" s="6" t="str">
        <f t="shared" si="9"/>
        <v>DOMINGO</v>
      </c>
    </row>
    <row r="145" spans="2:8" ht="16.5" customHeight="1" x14ac:dyDescent="0.25">
      <c r="B145" s="8">
        <f t="array" ref="B145:H145">Días+1+DATE(Calendario10Año,Calendario10MesOpción,1)-WEEKDAY(DATE(Calendario10Año,Calendario10MesOpción,1),DíaDeLaSemanaOpción)</f>
        <v>44102</v>
      </c>
      <c r="C145" s="8">
        <v>44103</v>
      </c>
      <c r="D145" s="8">
        <v>44104</v>
      </c>
      <c r="E145" s="8">
        <v>44105</v>
      </c>
      <c r="F145" s="8">
        <v>44106</v>
      </c>
      <c r="G145" s="8">
        <v>44107</v>
      </c>
      <c r="H145" s="9">
        <v>44108</v>
      </c>
    </row>
    <row r="146" spans="2:8" ht="56.25" customHeight="1" x14ac:dyDescent="0.25">
      <c r="B146" s="10"/>
      <c r="C146" s="10"/>
      <c r="D146" s="10"/>
      <c r="E146" s="10"/>
      <c r="F146" s="10"/>
      <c r="G146" s="10"/>
      <c r="H146" s="11"/>
    </row>
    <row r="147" spans="2:8" ht="16.5" customHeight="1" x14ac:dyDescent="0.25">
      <c r="B147" s="8">
        <f t="array" ref="B147:H147">Días+8+DATE(Calendario10Año,Calendario10MesOpción,1)-WEEKDAY(DATE(Calendario10Año,Calendario10MesOpción,1),DíaDeLaSemanaOpción)</f>
        <v>44109</v>
      </c>
      <c r="C147" s="8">
        <v>44110</v>
      </c>
      <c r="D147" s="8">
        <v>44111</v>
      </c>
      <c r="E147" s="8">
        <v>44112</v>
      </c>
      <c r="F147" s="8">
        <v>44113</v>
      </c>
      <c r="G147" s="8">
        <v>44114</v>
      </c>
      <c r="H147" s="9">
        <v>44115</v>
      </c>
    </row>
    <row r="148" spans="2:8" ht="105" x14ac:dyDescent="0.25">
      <c r="B148" s="47" t="s">
        <v>168</v>
      </c>
      <c r="C148" s="58" t="s">
        <v>150</v>
      </c>
      <c r="D148" s="47" t="s">
        <v>169</v>
      </c>
      <c r="E148" s="58" t="s">
        <v>149</v>
      </c>
      <c r="F148" s="47" t="s">
        <v>170</v>
      </c>
      <c r="G148" s="34"/>
      <c r="H148" s="11"/>
    </row>
    <row r="149" spans="2:8" ht="16.5" customHeight="1" x14ac:dyDescent="0.25">
      <c r="B149" s="8">
        <f t="array" ref="B149:H149">Días+15+DATE(Calendario10Año,Calendario10MesOpción,1)-WEEKDAY(DATE(Calendario10Año,Calendario10MesOpción,1),DíaDeLaSemanaOpción)</f>
        <v>44116</v>
      </c>
      <c r="C149" s="8">
        <v>44117</v>
      </c>
      <c r="D149" s="8">
        <v>44118</v>
      </c>
      <c r="E149" s="8">
        <v>44119</v>
      </c>
      <c r="F149" s="8">
        <v>44120</v>
      </c>
      <c r="G149" s="8">
        <v>44121</v>
      </c>
      <c r="H149" s="9">
        <v>44122</v>
      </c>
    </row>
    <row r="150" spans="2:8" ht="75" customHeight="1" x14ac:dyDescent="0.25">
      <c r="B150" s="47" t="s">
        <v>171</v>
      </c>
      <c r="C150" s="12"/>
      <c r="D150" s="74"/>
      <c r="E150" s="12"/>
      <c r="F150" s="74"/>
      <c r="G150" s="12"/>
      <c r="H150" s="11"/>
    </row>
    <row r="151" spans="2:8" ht="16.5" customHeight="1" x14ac:dyDescent="0.25">
      <c r="B151" s="8">
        <f t="array" ref="B151:H151">Días+22+DATE(Calendario10Año,Calendario10MesOpción,1)-WEEKDAY(DATE(Calendario10Año,Calendario10MesOpción,1),DíaDeLaSemanaOpción)</f>
        <v>44123</v>
      </c>
      <c r="C151" s="8">
        <v>44124</v>
      </c>
      <c r="D151" s="8">
        <v>44125</v>
      </c>
      <c r="E151" s="8">
        <v>44126</v>
      </c>
      <c r="F151" s="8">
        <v>44127</v>
      </c>
      <c r="G151" s="8">
        <v>44128</v>
      </c>
      <c r="H151" s="9">
        <v>44129</v>
      </c>
    </row>
    <row r="152" spans="2:8" ht="68.25" customHeight="1" x14ac:dyDescent="0.25">
      <c r="B152" s="42" t="s">
        <v>129</v>
      </c>
      <c r="C152" s="12"/>
      <c r="D152" s="42" t="s">
        <v>130</v>
      </c>
      <c r="E152" s="12"/>
      <c r="F152" s="42" t="s">
        <v>131</v>
      </c>
      <c r="G152" s="12"/>
      <c r="H152" s="11"/>
    </row>
    <row r="153" spans="2:8" ht="16.5" customHeight="1" x14ac:dyDescent="0.25">
      <c r="B153" s="8">
        <f t="array" ref="B153:H153">Días+29+DATE(Calendario10Año,Calendario10MesOpción,1)-WEEKDAY(DATE(Calendario10Año,Calendario10MesOpción,1),DíaDeLaSemanaOpción)</f>
        <v>44130</v>
      </c>
      <c r="C153" s="8">
        <v>44131</v>
      </c>
      <c r="D153" s="8">
        <v>44132</v>
      </c>
      <c r="E153" s="8">
        <v>44133</v>
      </c>
      <c r="F153" s="8">
        <v>44134</v>
      </c>
      <c r="G153" s="8">
        <v>44135</v>
      </c>
      <c r="H153" s="9">
        <v>44136</v>
      </c>
    </row>
    <row r="154" spans="2:8" ht="66.75" customHeight="1" x14ac:dyDescent="0.25">
      <c r="B154" s="42" t="s">
        <v>132</v>
      </c>
      <c r="C154" s="12"/>
      <c r="D154" s="42" t="s">
        <v>133</v>
      </c>
      <c r="E154" s="12"/>
      <c r="F154" s="42" t="s">
        <v>134</v>
      </c>
      <c r="G154" s="12"/>
      <c r="H154" s="23"/>
    </row>
    <row r="155" spans="2:8" ht="16.5" customHeight="1" x14ac:dyDescent="0.25">
      <c r="B155" s="8">
        <f t="array" ref="B155:C155">Días+36+DATE(Calendario10Año,Calendario10MesOpción,1)-WEEKDAY(DATE(Calendario10Año,Calendario10MesOpción,1),DíaDeLaSemanaOpción)</f>
        <v>44137</v>
      </c>
      <c r="C155" s="8">
        <v>44138</v>
      </c>
      <c r="D155" s="63" t="s">
        <v>7</v>
      </c>
      <c r="E155" s="64"/>
      <c r="F155" s="64"/>
      <c r="G155" s="64"/>
      <c r="H155" s="64"/>
    </row>
    <row r="156" spans="2:8" ht="63.75" customHeight="1" x14ac:dyDescent="0.25">
      <c r="B156" s="10"/>
      <c r="C156" s="10"/>
      <c r="D156" s="71"/>
      <c r="E156" s="71"/>
      <c r="F156" s="71"/>
      <c r="G156" s="71"/>
      <c r="H156" s="71"/>
    </row>
    <row r="157" spans="2:8" ht="54" customHeight="1" x14ac:dyDescent="0.7">
      <c r="B157" s="3">
        <f>YEAR(DATE(Calendario10Año,Calendario10MesOpción+1,1))</f>
        <v>2020</v>
      </c>
      <c r="C157" s="4" t="str">
        <f>TEXT(DATE(Calendario10Año,Calendario10MesOpción+1,1),"mmmm")</f>
        <v>noviembre</v>
      </c>
      <c r="D157" s="15"/>
      <c r="E157" s="15"/>
      <c r="F157" s="15"/>
      <c r="G157" s="15"/>
      <c r="H157" s="2"/>
    </row>
    <row r="158" spans="2:8" ht="14.25" customHeight="1" x14ac:dyDescent="0.25">
      <c r="B158" s="6" t="str">
        <f>UPPER(TEXT(B159,"dddd"))</f>
        <v>LUNES</v>
      </c>
      <c r="C158" s="7" t="str">
        <f t="shared" ref="C158:H158" si="10">UPPER(TEXT(C159,"dddd"))</f>
        <v>MARTES</v>
      </c>
      <c r="D158" s="6" t="str">
        <f t="shared" si="10"/>
        <v>MIÉRCOLES</v>
      </c>
      <c r="E158" s="7" t="str">
        <f t="shared" si="10"/>
        <v>JUEVES</v>
      </c>
      <c r="F158" s="6" t="str">
        <f t="shared" si="10"/>
        <v>VIERNES</v>
      </c>
      <c r="G158" s="7" t="str">
        <f t="shared" si="10"/>
        <v>SÁBADO</v>
      </c>
      <c r="H158" s="6" t="str">
        <f t="shared" si="10"/>
        <v>DOMINGO</v>
      </c>
    </row>
    <row r="159" spans="2:8" ht="16.5" customHeight="1" x14ac:dyDescent="0.25">
      <c r="B159" s="8">
        <f t="array" ref="B159:H159">Días+1+DATE(Calendario11Año,Calendario11MesOpción,1)-WEEKDAY(DATE(Calendario11Año,Calendario11MesOpción,1),DíaDeLaSemanaOpción)</f>
        <v>44130</v>
      </c>
      <c r="C159" s="8">
        <v>44131</v>
      </c>
      <c r="D159" s="8">
        <v>44132</v>
      </c>
      <c r="E159" s="8">
        <v>44133</v>
      </c>
      <c r="F159" s="8">
        <v>44134</v>
      </c>
      <c r="G159" s="8">
        <v>44135</v>
      </c>
      <c r="H159" s="9">
        <v>44136</v>
      </c>
    </row>
    <row r="160" spans="2:8" ht="60.75" customHeight="1" x14ac:dyDescent="0.25">
      <c r="B160" s="12"/>
      <c r="C160" s="12"/>
      <c r="D160" s="12"/>
      <c r="E160" s="12"/>
      <c r="F160" s="12"/>
      <c r="G160" s="12"/>
      <c r="H160" s="11"/>
    </row>
    <row r="161" spans="2:8" ht="16.5" customHeight="1" x14ac:dyDescent="0.25">
      <c r="B161" s="8">
        <f t="array" ref="B161:H161">Días+8+DATE(Calendario11Año,Calendario11MesOpción,1)-WEEKDAY(DATE(Calendario11Año,Calendario11MesOpción,1),DíaDeLaSemanaOpción)</f>
        <v>44137</v>
      </c>
      <c r="C161" s="8">
        <v>44138</v>
      </c>
      <c r="D161" s="8">
        <v>44139</v>
      </c>
      <c r="E161" s="8">
        <v>44140</v>
      </c>
      <c r="F161" s="8">
        <v>44141</v>
      </c>
      <c r="G161" s="8">
        <v>44142</v>
      </c>
      <c r="H161" s="9">
        <v>44143</v>
      </c>
    </row>
    <row r="162" spans="2:8" ht="66.75" customHeight="1" x14ac:dyDescent="0.25">
      <c r="B162" s="42" t="s">
        <v>135</v>
      </c>
      <c r="C162" s="12"/>
      <c r="D162" s="42" t="s">
        <v>136</v>
      </c>
      <c r="E162" s="12"/>
      <c r="F162" s="42" t="s">
        <v>137</v>
      </c>
      <c r="G162" s="12"/>
      <c r="H162" s="33"/>
    </row>
    <row r="163" spans="2:8" ht="16.5" customHeight="1" x14ac:dyDescent="0.25">
      <c r="B163" s="8">
        <f t="array" ref="B163:H163">Días+15+DATE(Calendario11Año,Calendario11MesOpción,1)-WEEKDAY(DATE(Calendario11Año,Calendario11MesOpción,1),DíaDeLaSemanaOpción)</f>
        <v>44144</v>
      </c>
      <c r="C163" s="8">
        <v>44145</v>
      </c>
      <c r="D163" s="8">
        <v>44146</v>
      </c>
      <c r="E163" s="8">
        <v>44147</v>
      </c>
      <c r="F163" s="8">
        <v>44148</v>
      </c>
      <c r="G163" s="8">
        <v>44149</v>
      </c>
      <c r="H163" s="9">
        <v>44150</v>
      </c>
    </row>
    <row r="164" spans="2:8" ht="69.75" customHeight="1" x14ac:dyDescent="0.25">
      <c r="B164" s="42" t="s">
        <v>138</v>
      </c>
      <c r="C164" s="12"/>
      <c r="D164" s="42" t="s">
        <v>139</v>
      </c>
      <c r="E164" s="12"/>
      <c r="F164" s="42" t="s">
        <v>140</v>
      </c>
      <c r="G164" s="12"/>
      <c r="H164" s="11"/>
    </row>
    <row r="165" spans="2:8" ht="16.5" customHeight="1" x14ac:dyDescent="0.25">
      <c r="B165" s="8">
        <f t="array" ref="B165:H165">Días+22+DATE(Calendario11Año,Calendario11MesOpción,1)-WEEKDAY(DATE(Calendario11Año,Calendario11MesOpción,1),DíaDeLaSemanaOpción)</f>
        <v>44151</v>
      </c>
      <c r="C165" s="8">
        <v>44152</v>
      </c>
      <c r="D165" s="8">
        <v>44153</v>
      </c>
      <c r="E165" s="8">
        <v>44154</v>
      </c>
      <c r="F165" s="8">
        <v>44155</v>
      </c>
      <c r="G165" s="8">
        <v>44156</v>
      </c>
      <c r="H165" s="9">
        <v>44157</v>
      </c>
    </row>
    <row r="166" spans="2:8" ht="71.25" customHeight="1" x14ac:dyDescent="0.25">
      <c r="B166" s="42" t="s">
        <v>141</v>
      </c>
      <c r="C166" s="17"/>
      <c r="D166" s="42" t="s">
        <v>142</v>
      </c>
      <c r="E166" s="12"/>
      <c r="F166" s="42" t="s">
        <v>143</v>
      </c>
      <c r="G166" s="12"/>
      <c r="H166" s="35"/>
    </row>
    <row r="167" spans="2:8" ht="16.5" customHeight="1" x14ac:dyDescent="0.25">
      <c r="B167" s="8">
        <f t="array" ref="B167:H167">Días+29+DATE(Calendario11Año,Calendario11MesOpción,1)-WEEKDAY(DATE(Calendario11Año,Calendario11MesOpción,1),DíaDeLaSemanaOpción)</f>
        <v>44158</v>
      </c>
      <c r="C167" s="8">
        <v>44159</v>
      </c>
      <c r="D167" s="8">
        <v>44160</v>
      </c>
      <c r="E167" s="8">
        <v>44161</v>
      </c>
      <c r="F167" s="8">
        <v>44162</v>
      </c>
      <c r="G167" s="8">
        <v>44163</v>
      </c>
      <c r="H167" s="9">
        <v>44164</v>
      </c>
    </row>
    <row r="168" spans="2:8" ht="74.25" customHeight="1" x14ac:dyDescent="0.25">
      <c r="B168" s="42" t="s">
        <v>144</v>
      </c>
      <c r="C168" s="10"/>
      <c r="D168" s="42" t="s">
        <v>145</v>
      </c>
      <c r="E168" s="12"/>
      <c r="F168" s="42" t="s">
        <v>146</v>
      </c>
      <c r="G168" s="12"/>
      <c r="H168" s="23"/>
    </row>
    <row r="169" spans="2:8" ht="16.5" customHeight="1" x14ac:dyDescent="0.25">
      <c r="B169" s="8">
        <f t="array" ref="B169:C169">Días+36+DATE(Calendario11Año,Calendario11MesOpción,1)-WEEKDAY(DATE(Calendario11Año,Calendario11MesOpción,1),DíaDeLaSemanaOpción)</f>
        <v>44165</v>
      </c>
      <c r="C169" s="8">
        <v>44166</v>
      </c>
      <c r="D169" s="63" t="s">
        <v>7</v>
      </c>
      <c r="E169" s="64"/>
      <c r="F169" s="64"/>
      <c r="G169" s="64"/>
      <c r="H169" s="64"/>
    </row>
    <row r="170" spans="2:8" ht="63.75" customHeight="1" x14ac:dyDescent="0.25">
      <c r="B170" s="10"/>
      <c r="C170" s="10"/>
      <c r="D170" s="71"/>
      <c r="E170" s="71"/>
      <c r="F170" s="71"/>
      <c r="G170" s="71"/>
      <c r="H170" s="71"/>
    </row>
    <row r="171" spans="2:8" ht="54" customHeight="1" x14ac:dyDescent="0.7">
      <c r="B171" s="3">
        <f>YEAR(DATE(Calendario11Año,Calendario11MesOpción+1,1))</f>
        <v>2020</v>
      </c>
      <c r="C171" s="4" t="str">
        <f>TEXT(DATE(Calendario11Año,Calendario11MesOpción+1,1),"mmmm")</f>
        <v>diciembre</v>
      </c>
      <c r="D171" s="15"/>
      <c r="E171" s="15"/>
      <c r="F171" s="15"/>
      <c r="G171" s="15"/>
      <c r="H171" s="2"/>
    </row>
    <row r="172" spans="2:8" ht="14.25" customHeight="1" x14ac:dyDescent="0.25">
      <c r="B172" s="6" t="str">
        <f>UPPER(TEXT(B173,"dddd"))</f>
        <v>LUNES</v>
      </c>
      <c r="C172" s="7" t="str">
        <f t="shared" ref="C172:H172" si="11">UPPER(TEXT(C173,"dddd"))</f>
        <v>MARTES</v>
      </c>
      <c r="D172" s="6" t="str">
        <f t="shared" si="11"/>
        <v>MIÉRCOLES</v>
      </c>
      <c r="E172" s="7" t="str">
        <f t="shared" si="11"/>
        <v>JUEVES</v>
      </c>
      <c r="F172" s="6" t="str">
        <f t="shared" si="11"/>
        <v>VIERNES</v>
      </c>
      <c r="G172" s="7" t="str">
        <f t="shared" si="11"/>
        <v>SÁBADO</v>
      </c>
      <c r="H172" s="6" t="str">
        <f t="shared" si="11"/>
        <v>DOMINGO</v>
      </c>
    </row>
    <row r="173" spans="2:8" ht="16.5" customHeight="1" x14ac:dyDescent="0.25">
      <c r="B173" s="8">
        <f t="array" ref="B173:H173">Días+1+DATE(Calendario12Año,Calendario12MesOpción,1)-WEEKDAY(DATE(Calendario12Año,Calendario12MesOpción,1),DíaDeLaSemanaOpción)</f>
        <v>44165</v>
      </c>
      <c r="C173" s="8">
        <v>44166</v>
      </c>
      <c r="D173" s="8">
        <v>44167</v>
      </c>
      <c r="E173" s="8">
        <v>44168</v>
      </c>
      <c r="F173" s="8">
        <v>44169</v>
      </c>
      <c r="G173" s="8">
        <v>44170</v>
      </c>
      <c r="H173" s="9">
        <v>44171</v>
      </c>
    </row>
    <row r="174" spans="2:8" ht="56.25" customHeight="1" x14ac:dyDescent="0.25">
      <c r="B174" s="10"/>
      <c r="C174" s="10"/>
      <c r="D174" s="10"/>
      <c r="E174" s="10"/>
      <c r="F174" s="10"/>
      <c r="G174" s="10"/>
      <c r="H174" s="11"/>
    </row>
    <row r="175" spans="2:8" ht="16.5" customHeight="1" x14ac:dyDescent="0.25">
      <c r="B175" s="8">
        <f t="array" ref="B175:H175">Días+8+DATE(Calendario12Año,Calendario12MesOpción,1)-WEEKDAY(DATE(Calendario12Año,Calendario12MesOpción,1),DíaDeLaSemanaOpción)</f>
        <v>44172</v>
      </c>
      <c r="C175" s="8">
        <v>44173</v>
      </c>
      <c r="D175" s="8">
        <v>44174</v>
      </c>
      <c r="E175" s="8">
        <v>44175</v>
      </c>
      <c r="F175" s="8">
        <v>44176</v>
      </c>
      <c r="G175" s="8">
        <v>44177</v>
      </c>
      <c r="H175" s="9">
        <v>44178</v>
      </c>
    </row>
    <row r="176" spans="2:8" ht="110.25" customHeight="1" x14ac:dyDescent="0.25">
      <c r="B176" s="10"/>
      <c r="C176" s="30"/>
      <c r="D176" s="12"/>
      <c r="E176" s="12"/>
      <c r="F176" s="12"/>
      <c r="G176" s="12"/>
      <c r="H176" s="11"/>
    </row>
    <row r="177" spans="2:8" ht="16.5" customHeight="1" x14ac:dyDescent="0.25">
      <c r="B177" s="8">
        <f t="array" ref="B177:H177">Días+15+DATE(Calendario12Año,Calendario12MesOpción,1)-WEEKDAY(DATE(Calendario12Año,Calendario12MesOpción,1),DíaDeLaSemanaOpción)</f>
        <v>44179</v>
      </c>
      <c r="C177" s="8">
        <v>44180</v>
      </c>
      <c r="D177" s="8">
        <v>44181</v>
      </c>
      <c r="E177" s="8">
        <v>44182</v>
      </c>
      <c r="F177" s="8">
        <v>44183</v>
      </c>
      <c r="G177" s="8">
        <v>44184</v>
      </c>
      <c r="H177" s="9">
        <v>44185</v>
      </c>
    </row>
    <row r="178" spans="2:8" ht="108" customHeight="1" x14ac:dyDescent="0.25">
      <c r="B178" s="10"/>
      <c r="C178" s="30"/>
      <c r="D178" s="12"/>
      <c r="E178" s="12"/>
      <c r="F178" s="12"/>
      <c r="G178" s="12"/>
      <c r="H178" s="11"/>
    </row>
    <row r="179" spans="2:8" ht="16.5" customHeight="1" x14ac:dyDescent="0.25">
      <c r="B179" s="8">
        <f t="array" ref="B179:H179">Días+22+DATE(Calendario12Año,Calendario12MesOpción,1)-WEEKDAY(DATE(Calendario12Año,Calendario12MesOpción,1),DíaDeLaSemanaOpción)</f>
        <v>44186</v>
      </c>
      <c r="C179" s="8">
        <v>44187</v>
      </c>
      <c r="D179" s="8">
        <v>44188</v>
      </c>
      <c r="E179" s="8">
        <v>44189</v>
      </c>
      <c r="F179" s="8">
        <v>44190</v>
      </c>
      <c r="G179" s="8">
        <v>44191</v>
      </c>
      <c r="H179" s="9">
        <v>44192</v>
      </c>
    </row>
    <row r="180" spans="2:8" ht="108.75" customHeight="1" x14ac:dyDescent="0.25">
      <c r="B180" s="10"/>
      <c r="C180" s="30"/>
      <c r="D180" s="25"/>
      <c r="E180" s="25"/>
      <c r="F180" s="10"/>
      <c r="G180" s="10"/>
      <c r="H180" s="11"/>
    </row>
    <row r="181" spans="2:8" ht="16.5" customHeight="1" x14ac:dyDescent="0.25">
      <c r="B181" s="8">
        <f t="array" ref="B181:H181">Días+29+DATE(Calendario12Año,Calendario12MesOpción,1)-WEEKDAY(DATE(Calendario12Año,Calendario12MesOpción,1),DíaDeLaSemanaOpción)</f>
        <v>44193</v>
      </c>
      <c r="C181" s="8">
        <v>44194</v>
      </c>
      <c r="D181" s="8">
        <v>44195</v>
      </c>
      <c r="E181" s="8">
        <v>44196</v>
      </c>
      <c r="F181" s="8">
        <v>44197</v>
      </c>
      <c r="G181" s="8">
        <v>44198</v>
      </c>
      <c r="H181" s="9">
        <v>44199</v>
      </c>
    </row>
    <row r="182" spans="2:8" ht="57" customHeight="1" x14ac:dyDescent="0.25">
      <c r="B182" s="10"/>
      <c r="C182" s="10"/>
      <c r="D182" s="10"/>
      <c r="E182" s="12"/>
      <c r="F182" s="12"/>
      <c r="G182" s="12"/>
      <c r="H182" s="23"/>
    </row>
    <row r="183" spans="2:8" ht="16.5" customHeight="1" x14ac:dyDescent="0.25">
      <c r="B183" s="8">
        <f t="array" ref="B183:C183">Días+36+DATE(Calendario12Año,Calendario12MesOpción,1)-WEEKDAY(DATE(Calendario12Año,Calendario12MesOpción,1),DíaDeLaSemanaOpción)</f>
        <v>44200</v>
      </c>
      <c r="C183" s="8">
        <v>44201</v>
      </c>
      <c r="D183" s="63" t="s">
        <v>7</v>
      </c>
      <c r="E183" s="64"/>
      <c r="F183" s="64"/>
      <c r="G183" s="64"/>
      <c r="H183" s="64"/>
    </row>
    <row r="184" spans="2:8" ht="63.75" customHeight="1" x14ac:dyDescent="0.25">
      <c r="B184" s="10"/>
      <c r="C184" s="10"/>
      <c r="D184" s="71"/>
      <c r="E184" s="71"/>
      <c r="F184" s="71"/>
      <c r="G184" s="71"/>
      <c r="H184" s="71"/>
    </row>
  </sheetData>
  <sheetProtection algorithmName="SHA-512" hashValue="K0NnzIUH+vtsDQ2/RRwLS1chiUpf5npMKunwdWPwnjYvLe0kyHZ0O2CGBXeZECxjr48kYen0eXEJ+td2kVx3QQ==" saltValue="AXJET7d9cxjIGdYKsSxoCw==" spinCount="100000" sheet="1" objects="1" scenarios="1" selectLockedCells="1" selectUnlockedCells="1"/>
  <mergeCells count="31">
    <mergeCell ref="D184:H184"/>
    <mergeCell ref="B2:G2"/>
    <mergeCell ref="D142:H142"/>
    <mergeCell ref="D155:H155"/>
    <mergeCell ref="D156:H156"/>
    <mergeCell ref="D169:H169"/>
    <mergeCell ref="D170:H170"/>
    <mergeCell ref="D183:H183"/>
    <mergeCell ref="D100:H100"/>
    <mergeCell ref="D113:H113"/>
    <mergeCell ref="D114:H114"/>
    <mergeCell ref="D127:H127"/>
    <mergeCell ref="D128:H128"/>
    <mergeCell ref="D141:H141"/>
    <mergeCell ref="D83:H83"/>
    <mergeCell ref="D84:H84"/>
    <mergeCell ref="D99:H99"/>
    <mergeCell ref="O2:O47"/>
    <mergeCell ref="P2:P47"/>
    <mergeCell ref="K2:K47"/>
    <mergeCell ref="L2:L47"/>
    <mergeCell ref="M2:M47"/>
    <mergeCell ref="N2:N47"/>
    <mergeCell ref="D63:H63"/>
    <mergeCell ref="D16:H16"/>
    <mergeCell ref="D17:H17"/>
    <mergeCell ref="D30:H30"/>
    <mergeCell ref="D31:H31"/>
    <mergeCell ref="D44:H44"/>
    <mergeCell ref="D45:H45"/>
    <mergeCell ref="D62:H62"/>
  </mergeCells>
  <conditionalFormatting sqref="B6:H6 B8:H8 B10:H10 B12:H12 B14:H14 B16:C16">
    <cfRule type="expression" dxfId="42" priority="52">
      <formula>MONTH(B6)&lt;&gt;Calendario1MesOpción</formula>
    </cfRule>
  </conditionalFormatting>
  <conditionalFormatting sqref="B20:H20 B22:H22 B24:H24 B26:H26 B28:H28 B30:C30">
    <cfRule type="expression" dxfId="41" priority="51">
      <formula>MONTH(B20)&lt;&gt;Calendario2MesOpción</formula>
    </cfRule>
  </conditionalFormatting>
  <conditionalFormatting sqref="B34:H34 B36:H36 B38 B40 B42:H42 B44:C44 D38:H38 D40:H40">
    <cfRule type="expression" dxfId="40" priority="50">
      <formula>MONTH(B34)&lt;&gt;Calendario3MesOpción</formula>
    </cfRule>
  </conditionalFormatting>
  <conditionalFormatting sqref="B48:H48 B50:H50 B52:H52 B55:H55 B59:H59 B62:C62 H56 F60:H60">
    <cfRule type="expression" dxfId="39" priority="49">
      <formula>MONTH(B48)&lt;&gt;Calendario4MesOpción</formula>
    </cfRule>
  </conditionalFormatting>
  <conditionalFormatting sqref="B66:H66 B68:H68 B72:H72 B76:H76 B80:H80 B83:C83 H69 F73 H73">
    <cfRule type="expression" dxfId="38" priority="48">
      <formula>MONTH(B66)&lt;&gt;Calendario5MesOpción</formula>
    </cfRule>
  </conditionalFormatting>
  <conditionalFormatting sqref="B87 B99:C99 B95:H95 B97:H97 B90:F90 B93:H93 H87:H88 F87 D87 H90:H91">
    <cfRule type="expression" dxfId="37" priority="47">
      <formula>MONTH(B87)&lt;&gt;Calendario6MesOpción</formula>
    </cfRule>
  </conditionalFormatting>
  <conditionalFormatting sqref="B103:H103 B105:H105 B107:H107 B109:H109 B111:H111 B113:C113 H108 H104">
    <cfRule type="expression" dxfId="36" priority="46">
      <formula>MONTH(B103)&lt;&gt;Calendario7MesOpción</formula>
    </cfRule>
  </conditionalFormatting>
  <conditionalFormatting sqref="B117:H117 B119:H119 B121:H121 B123:H123 B125:H125 B127:C127 B118:D118 H118">
    <cfRule type="expression" dxfId="35" priority="45">
      <formula>MONTH(B117)&lt;&gt;Calendario8MesOpción</formula>
    </cfRule>
  </conditionalFormatting>
  <conditionalFormatting sqref="B131:H131 B133:H133 B135:H135 B137:H137 B141:C141 B139:H139">
    <cfRule type="expression" dxfId="34" priority="44">
      <formula>MONTH(B131)&lt;&gt;Calendario9MesOpción</formula>
    </cfRule>
  </conditionalFormatting>
  <conditionalFormatting sqref="B145:H145 B147:H147 B149:H149 B151:H151 B153:H153 B155:C155">
    <cfRule type="expression" dxfId="33" priority="43">
      <formula>MONTH(B145)&lt;&gt;Calendario10MesOpción</formula>
    </cfRule>
  </conditionalFormatting>
  <conditionalFormatting sqref="B159:H159 B161:H161 B163:H163 B165:H165 B167:H167 B169:C169 C166 H166">
    <cfRule type="expression" dxfId="32" priority="42">
      <formula>MONTH(B159)&lt;&gt;Calendario11MesOpción</formula>
    </cfRule>
  </conditionalFormatting>
  <conditionalFormatting sqref="B173:H173 B175:H175 B177:H177 B179:H179 B181:H181 B183:C183">
    <cfRule type="expression" dxfId="31" priority="41">
      <formula>MONTH(B173)&lt;&gt;Calendario12MesOpción</formula>
    </cfRule>
  </conditionalFormatting>
  <conditionalFormatting sqref="C40">
    <cfRule type="expression" dxfId="30" priority="40">
      <formula>MONTH(C40)&lt;&gt;Calendario2MesOpción</formula>
    </cfRule>
  </conditionalFormatting>
  <conditionalFormatting sqref="C38">
    <cfRule type="expression" dxfId="29" priority="39">
      <formula>MONTH(C38)&lt;&gt;Calendario2MesOpción</formula>
    </cfRule>
  </conditionalFormatting>
  <conditionalFormatting sqref="G148">
    <cfRule type="expression" dxfId="25" priority="28">
      <formula>MONTH(G148)&lt;&gt;Calendario6MesOpción</formula>
    </cfRule>
  </conditionalFormatting>
  <conditionalFormatting sqref="B29:D29">
    <cfRule type="expression" dxfId="24" priority="25">
      <formula>MONTH(B29)&lt;&gt;Calendario6MesOpción</formula>
    </cfRule>
  </conditionalFormatting>
  <conditionalFormatting sqref="B37:D37">
    <cfRule type="expression" dxfId="23" priority="24">
      <formula>MONTH(B37)&lt;&gt;Calendario6MesOpción</formula>
    </cfRule>
  </conditionalFormatting>
  <conditionalFormatting sqref="D43">
    <cfRule type="expression" dxfId="22" priority="23">
      <formula>MONTH(D43)&lt;&gt;Calendario6MesOpción</formula>
    </cfRule>
  </conditionalFormatting>
  <conditionalFormatting sqref="G87">
    <cfRule type="expression" dxfId="21" priority="22">
      <formula>MONTH(G87)&lt;&gt;Calendario6MesOpción</formula>
    </cfRule>
  </conditionalFormatting>
  <conditionalFormatting sqref="E87">
    <cfRule type="expression" dxfId="20" priority="21">
      <formula>MONTH(E87)&lt;&gt;Calendario6MesOpción</formula>
    </cfRule>
  </conditionalFormatting>
  <conditionalFormatting sqref="C87">
    <cfRule type="expression" dxfId="19" priority="20">
      <formula>MONTH(C87)&lt;&gt;Calendario6MesOpción</formula>
    </cfRule>
  </conditionalFormatting>
  <conditionalFormatting sqref="G90">
    <cfRule type="expression" dxfId="18" priority="19">
      <formula>MONTH(G90)&lt;&gt;Calendario6MesOpción</formula>
    </cfRule>
  </conditionalFormatting>
  <conditionalFormatting sqref="C56">
    <cfRule type="expression" dxfId="17" priority="18">
      <formula>MONTH(C56)&lt;&gt;Calendario4MesOpción</formula>
    </cfRule>
  </conditionalFormatting>
  <conditionalFormatting sqref="E56">
    <cfRule type="expression" dxfId="16" priority="17">
      <formula>MONTH(E56)&lt;&gt;Calendario4MesOpción</formula>
    </cfRule>
  </conditionalFormatting>
  <conditionalFormatting sqref="C60">
    <cfRule type="expression" dxfId="15" priority="16">
      <formula>MONTH(C60)&lt;&gt;Calendario4MesOpción</formula>
    </cfRule>
  </conditionalFormatting>
  <conditionalFormatting sqref="E60">
    <cfRule type="expression" dxfId="14" priority="15">
      <formula>MONTH(E60)&lt;&gt;Calendario4MesOpción</formula>
    </cfRule>
  </conditionalFormatting>
  <conditionalFormatting sqref="C69">
    <cfRule type="expression" dxfId="13" priority="14">
      <formula>MONTH(C69)&lt;&gt;Calendario4MesOpción</formula>
    </cfRule>
  </conditionalFormatting>
  <conditionalFormatting sqref="E69">
    <cfRule type="expression" dxfId="12" priority="13">
      <formula>MONTH(E69)&lt;&gt;Calendario4MesOpción</formula>
    </cfRule>
  </conditionalFormatting>
  <conditionalFormatting sqref="C73">
    <cfRule type="expression" dxfId="11" priority="12">
      <formula>MONTH(C73)&lt;&gt;Calendario4MesOpción</formula>
    </cfRule>
  </conditionalFormatting>
  <conditionalFormatting sqref="E73">
    <cfRule type="expression" dxfId="10" priority="11">
      <formula>MONTH(E73)&lt;&gt;Calendario4MesOpción</formula>
    </cfRule>
  </conditionalFormatting>
  <conditionalFormatting sqref="G56">
    <cfRule type="expression" dxfId="9" priority="10">
      <formula>MONTH(G56)&lt;&gt;Calendario4MesOpción</formula>
    </cfRule>
  </conditionalFormatting>
  <conditionalFormatting sqref="G67">
    <cfRule type="expression" dxfId="8" priority="9">
      <formula>MONTH(G67)&lt;&gt;Calendario4MesOpción</formula>
    </cfRule>
  </conditionalFormatting>
  <conditionalFormatting sqref="G69">
    <cfRule type="expression" dxfId="7" priority="8">
      <formula>MONTH(G69)&lt;&gt;Calendario4MesOpción</formula>
    </cfRule>
  </conditionalFormatting>
  <conditionalFormatting sqref="G73">
    <cfRule type="expression" dxfId="6" priority="7">
      <formula>MONTH(G73)&lt;&gt;Calendario4MesOpción</formula>
    </cfRule>
  </conditionalFormatting>
  <conditionalFormatting sqref="G77">
    <cfRule type="expression" dxfId="5" priority="6">
      <formula>MONTH(G77)&lt;&gt;Calendario4MesOpción</formula>
    </cfRule>
  </conditionalFormatting>
  <conditionalFormatting sqref="G81">
    <cfRule type="expression" dxfId="4" priority="5">
      <formula>MONTH(G81)&lt;&gt;Calendario4MesOpción</formula>
    </cfRule>
  </conditionalFormatting>
  <conditionalFormatting sqref="C124">
    <cfRule type="expression" dxfId="3" priority="4">
      <formula>MONTH(C124)&lt;&gt;Calendario4MesOpción</formula>
    </cfRule>
  </conditionalFormatting>
  <conditionalFormatting sqref="E124">
    <cfRule type="expression" dxfId="2" priority="3">
      <formula>MONTH(E124)&lt;&gt;Calendario4MesOpción</formula>
    </cfRule>
  </conditionalFormatting>
  <conditionalFormatting sqref="E126">
    <cfRule type="expression" dxfId="1" priority="1">
      <formula>MONTH(E126)&lt;&gt;Calendario4MesOpción</formula>
    </cfRule>
  </conditionalFormatting>
  <conditionalFormatting sqref="C126">
    <cfRule type="expression" dxfId="0" priority="2">
      <formula>MONTH(C126)&lt;&gt;Calendario4MesOpción</formula>
    </cfRule>
  </conditionalFormatting>
  <dataValidations count="11">
    <dataValidation allowBlank="1" showInputMessage="1" prompt="Fecha" sqref="B6" xr:uid="{719DC039-B89B-4EC6-97EA-E8F1EE0398D5}"/>
    <dataValidation allowBlank="1" showInputMessage="1" prompt="Desplazamiento de mes natural según el mes seleccionado en la celda C1" sqref="C18" xr:uid="{962E7254-70D6-4330-8487-B4005319C83D}"/>
    <dataValidation allowBlank="1" showInputMessage="1" prompt="El año natural se determina automáticamente por el año especificado en la celda B1" sqref="B18" xr:uid="{D3197BE2-18FE-4C69-B798-F8E02B4ADB93}"/>
    <dataValidation allowBlank="1" showInputMessage="1" prompt="Escriba aquí las notas del día." sqref="B7" xr:uid="{4544B85D-7DC3-4C0A-8106-22C5351408ED}"/>
    <dataValidation allowBlank="1" showInputMessage="1" prompt="Título de notas del mes" sqref="D16" xr:uid="{18D0F2B5-5734-4006-A110-8654D58FE1B8}"/>
    <dataValidation allowBlank="1" showInputMessage="1" prompt="Escriba aquí las notas del mes." sqref="D17 D31 D45 D63 D84 D100 D114 D128 D142 D156 D170 D184" xr:uid="{9564D74C-9FA8-41A6-B823-1607551DA53E}"/>
    <dataValidation allowBlank="1" showInputMessage="1" prompt="El día de la semana se determinará automáticamente. Para cambiar los días de la semana, seleccione un nuevo día de la semana de inicio en la celda B2." sqref="C5:H5 B19" xr:uid="{1D9662ED-9F8E-4E4D-B9C3-CD60366550A1}"/>
    <dataValidation allowBlank="1" showInputMessage="1" showErrorMessage="1" prompt="Escriba el año para este calendario." sqref="B4" xr:uid="{62DC6DC7-213A-4730-84A8-446AD5B8A20B}"/>
    <dataValidation allowBlank="1" showInputMessage="1" prompt="Este libro es un calendario de 12 meses. Escriba el año de inicio en la celda B1 y, después, seleccione el mes de inicio en la celda C1. El calendario se actualizará automáticamente para los meses posteriores." sqref="A4" xr:uid="{25672CBD-5896-4567-AD8E-DD859B0B5464}"/>
    <dataValidation type="list" allowBlank="1" showInputMessage="1" showErrorMessage="1" error="Seleccione un mes de las entradas de la lista. Seleccione CANCELAR y, después, ALT+FLECHA ABAJO para elegirlo en la lista desplegable." prompt="Seleccione el mes de inicio del calendario de la lista desplegable. Presione ALT+FLECHA ABAJO para abrir la lista desplegable y, después, presione ENTRAR para elegir uno de los elementos." sqref="C4" xr:uid="{2569279F-2C7D-4A62-836D-983A35C8595A}">
      <formula1>"enero, febrero, marzo, abril, mayo, junio, julio, agosto, septiembre, octubre, noviembre, diciembre"</formula1>
    </dataValidation>
    <dataValidation type="list" allowBlank="1" showInputMessage="1" showErrorMessage="1" error="Solo los días de la lista desplegable se pueden usar para los encabezados de día de la semana. Para seleccionar un día de la semana distinto, seleccione CANCELAR y, después, ALT+FLECHA ABAJO para elegirlo en la lista desplegable." prompt="Seleccione el día de la semana de inicio en la lista desplegable. Presione ALT+FLECHA ABAJO para abrir la lista desplegable y, después, presione ENTRAR para seleccionar un día. El calendario se actualizará automáticamente." sqref="B5" xr:uid="{EB5135F8-D329-4672-BF07-C258A1CEE238}">
      <formula1>"DOMINGO, LUNES, MARTES, MIÉRCOLES, JUEVES, VIERNES, SÁBADO"</formula1>
    </dataValidation>
  </dataValidations>
  <printOptions horizontalCentered="1" verticalCentered="1"/>
  <pageMargins left="0.25" right="0.25" top="0.45" bottom="0.45" header="0.5" footer="0.5"/>
  <pageSetup paperSize="9" scale="85" fitToHeight="0" orientation="landscape" r:id="rId1"/>
  <headerFooter alignWithMargins="0"/>
  <rowBreaks count="11" manualBreakCount="11">
    <brk id="17" min="1" max="8" man="1"/>
    <brk id="31" min="1" max="8" man="1"/>
    <brk id="45" min="1" max="8" man="1"/>
    <brk id="63" min="1" max="8" man="1"/>
    <brk id="84" min="1" max="8" man="1"/>
    <brk id="100" min="1" max="8" man="1"/>
    <brk id="114" min="1" max="8" man="1"/>
    <brk id="128" min="1" max="8" man="1"/>
    <brk id="142" min="1" max="8" man="1"/>
    <brk id="156" min="1" max="8" man="1"/>
    <brk id="170" min="1"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26</vt:i4>
      </vt:variant>
    </vt:vector>
  </HeadingPairs>
  <TitlesOfParts>
    <vt:vector size="27" baseType="lpstr">
      <vt:lpstr>Calendario Online 2020</vt:lpstr>
      <vt:lpstr>'Calendario Online 2020'!Área_de_impresión</vt:lpstr>
      <vt:lpstr>Calendario10Año</vt:lpstr>
      <vt:lpstr>Calendario10Mes</vt:lpstr>
      <vt:lpstr>Calendario11Año</vt:lpstr>
      <vt:lpstr>Calendario11Mes</vt:lpstr>
      <vt:lpstr>Calendario12Año</vt:lpstr>
      <vt:lpstr>Calendario12Mes</vt:lpstr>
      <vt:lpstr>Calendario1Año</vt:lpstr>
      <vt:lpstr>Calendario1Mes</vt:lpstr>
      <vt:lpstr>Calendario2Año</vt:lpstr>
      <vt:lpstr>Calendario2Mes</vt:lpstr>
      <vt:lpstr>Calendario3Año</vt:lpstr>
      <vt:lpstr>Calendario3Mes</vt:lpstr>
      <vt:lpstr>Calendario4Año</vt:lpstr>
      <vt:lpstr>Calendario4Mes</vt:lpstr>
      <vt:lpstr>Calendario5Año</vt:lpstr>
      <vt:lpstr>Calendario5Mes</vt:lpstr>
      <vt:lpstr>Calendario6Año</vt:lpstr>
      <vt:lpstr>Calendario6Mes</vt:lpstr>
      <vt:lpstr>Calendario7Año</vt:lpstr>
      <vt:lpstr>Calendario7Mes</vt:lpstr>
      <vt:lpstr>Calendario8Año</vt:lpstr>
      <vt:lpstr>Calendario8Mes</vt:lpstr>
      <vt:lpstr>Calendario9Año</vt:lpstr>
      <vt:lpstr>Calendario9Mes</vt:lpstr>
      <vt:lpstr>InicioDeSemana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Martiniano Perozo</dc:creator>
  <cp:lastModifiedBy>Carlos Martiniano Perozo</cp:lastModifiedBy>
  <dcterms:created xsi:type="dcterms:W3CDTF">2020-03-18T23:53:16Z</dcterms:created>
  <dcterms:modified xsi:type="dcterms:W3CDTF">2020-08-05T00:40:41Z</dcterms:modified>
</cp:coreProperties>
</file>